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295" windowHeight="8535" activeTab="0"/>
  </bookViews>
  <sheets>
    <sheet name="Оценка  2015" sheetId="1" r:id="rId1"/>
    <sheet name="Оценка " sheetId="2" r:id="rId2"/>
  </sheets>
  <definedNames>
    <definedName name="_xlnm.Print_Titles" localSheetId="1">'Оценка '!$A:$B</definedName>
    <definedName name="_xlnm.Print_Titles" localSheetId="0">'Оценка  2015'!$A:$B</definedName>
    <definedName name="_xlnm.Print_Area" localSheetId="1">'Оценка '!$3:$24</definedName>
    <definedName name="_xlnm.Print_Area" localSheetId="0">'Оценка  2015'!$1:$17</definedName>
  </definedNames>
  <calcPr fullCalcOnLoad="1"/>
</workbook>
</file>

<file path=xl/sharedStrings.xml><?xml version="1.0" encoding="utf-8"?>
<sst xmlns="http://schemas.openxmlformats.org/spreadsheetml/2006/main" count="670" uniqueCount="242">
  <si>
    <t>Наименование муниципального образования</t>
  </si>
  <si>
    <t>сумма недоимки на конец отчетного периода</t>
  </si>
  <si>
    <t>сумма недоимки на начало отчетного периода</t>
  </si>
  <si>
    <t>А</t>
  </si>
  <si>
    <t>ИТОГО:</t>
  </si>
  <si>
    <t>Динамика поступлений по налоговым и неналоговым доходам бюджета поселения</t>
  </si>
  <si>
    <t>Состояние недоимки по платежам в бюджетную систему Российской Федерации бюджета поселения</t>
  </si>
  <si>
    <t>Индикаторы, характеризующие качество бюджетного планирования</t>
  </si>
  <si>
    <t>Индикаторы, характеризующие качество исполнения бюджета</t>
  </si>
  <si>
    <t>Индикаторы, характеризующие качество управления долговыми обязательствами</t>
  </si>
  <si>
    <t>Удельный вес</t>
  </si>
  <si>
    <t>Итоговая оценка качества индикатора</t>
  </si>
  <si>
    <t>Фактическое значение индикатора</t>
  </si>
  <si>
    <t>Сi – объем расходов бюджета поселения</t>
  </si>
  <si>
    <t>Показатели</t>
  </si>
  <si>
    <t xml:space="preserve">Комплексная оценка качества управления бюджетным процессом
 </t>
  </si>
  <si>
    <t>Степень качества управления бюджетным процессом</t>
  </si>
  <si>
    <t>оценка качества управления бюджетным процессом</t>
  </si>
  <si>
    <t xml:space="preserve">Комплексная оценка
 </t>
  </si>
  <si>
    <t>Вi  – объем расходов бюджета поселения, формируемого в рамках программ</t>
  </si>
  <si>
    <t>Оценки качества индикаторов направления</t>
  </si>
  <si>
    <t>Оценка качества направления</t>
  </si>
  <si>
    <t>1-ое направление</t>
  </si>
  <si>
    <t>наличие - 1</t>
  </si>
  <si>
    <t>отсутствие - 0</t>
  </si>
  <si>
    <t>утвержден - 1</t>
  </si>
  <si>
    <t>не утвержден - 0</t>
  </si>
  <si>
    <t>Вi – объем доходов поселения без учета безвозмездных поступлений в отчетном финансовом году</t>
  </si>
  <si>
    <t xml:space="preserve">Сi – первоначально утвержденный решением о бюджете поселения объем  доходов без учета безвозмездных поступлений </t>
  </si>
  <si>
    <t>Разработка, реализация и мониторинг эффективности реализации ведомственных и долгосрочных целевых программ, а также наличие процедуры изменения (корректировки) или долгосрочного прекращения данных программ с учетом фактических результатов их реализации в соответствии с действующими нормативноправовыми актами поселений</t>
  </si>
  <si>
    <t xml:space="preserve">Комплексная оценка (Zi), сокращенная за случаи несоблюдения требований бюджетного законодательства </t>
  </si>
  <si>
    <t>2-ое направление</t>
  </si>
  <si>
    <t>Отношение объема просроченной кредиторской задолженности бюджета поселения к объему расходов бюджета поселения</t>
  </si>
  <si>
    <t>Вi  – суммарный  объем просроченной кредиторской задолженности бюджета поселения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</si>
  <si>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</si>
  <si>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</si>
  <si>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</si>
  <si>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</si>
  <si>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</si>
  <si>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</si>
  <si>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</si>
  <si>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</si>
  <si>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</si>
  <si>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</si>
  <si>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</si>
  <si>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</si>
  <si>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Ai – объем просроченной кредиторской задолженности бюджета поселения по выплате заработной платы на каждое 1-е число месяца отчетного периода</t>
  </si>
  <si>
    <t>Вi  – суммарный объем просроченной дебиторской задолженности бюджета поселения на каждое 1-е число месяца отчетного периода</t>
  </si>
  <si>
    <t>Объем просроченной дебиторской задолженности бюджета поселения на каждое 1-е число месяца отчетного периода</t>
  </si>
  <si>
    <t>Ai – объем просроченной кредиторской задолженности муниципальных унитарных предприятий бюджета поселения на каждое 1-е число квартала отчетного периода</t>
  </si>
  <si>
    <t>1квартал</t>
  </si>
  <si>
    <t>2квартал</t>
  </si>
  <si>
    <t>3квартал</t>
  </si>
  <si>
    <t>4квартал</t>
  </si>
  <si>
    <t>Доля межбюджетных трансфертов из других бюджетов бюджетной системы Российской Федерации (за исключением субвенций, а также предоставляемых муниципальным образованиям за счет средств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(или) налоговых доходов по дополнительным нормативам отчислений в собственных доходах бюджета поселения</t>
  </si>
  <si>
    <t>Вi – объем фактически полученных за отчетный период межбюджетных трансфертов из других бюджетов бюджетной системы Российской Федерации (без учета субвенций, а также предоставляемых муниципальным образованиям за счет средств Инвестиционного фонда Российской Федерации субсидий и межбюджетных трансфертов на осуществление части полномочий по решению вопросов местного значения в соответствии с заключенными соглашениями) и налоговых доходов по дополнительным нормативам отчислений бюджета поселения</t>
  </si>
  <si>
    <t>Сi  – объем фактически полученных доходов (без учета субвенций) бюджета поселения</t>
  </si>
  <si>
    <t>Вi – фактические поступления за год (полугодие) по налоговым и неналоговым доходам в отчетном (текущем) финансовом году в бюджет поселения (без учета целевых доходных источников)</t>
  </si>
  <si>
    <t>Сi  – фактические поступления за год (полугодие) по налоговым и неналоговым доходам в году, предшествующем отчетному (текущему) финансовому году в бюджет поселения (без учета целевых доходных источников)</t>
  </si>
  <si>
    <t>Исполнение бюджета поселения по расходам к уточненным бюджетным назначениям</t>
  </si>
  <si>
    <t>Вi – кассовые расходы за отчетный период бюджета поселения</t>
  </si>
  <si>
    <t>Сi – уточненные бюджетные назначения по расходам бюджета поселения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</si>
  <si>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поселения</t>
  </si>
  <si>
    <t>ВIi, ВIii, ВIIIi, ВIvi  –объем расходов бюджета поселения в I, II, III и IV кварталах отчетного периода (без учета целевых межбюджетных трансфертов из бюджетов других уровней)</t>
  </si>
  <si>
    <t>снижение - 1</t>
  </si>
  <si>
    <t>увеличение - 0</t>
  </si>
  <si>
    <t>3-ое направление</t>
  </si>
  <si>
    <t>Приемлемость уровня риска исполнения расходных обязательств в связи  с погашением муниципального долга бюджета поселения</t>
  </si>
  <si>
    <t>Сi  – доходы бюджета поселения в отчетном периоде (за исключением субвенций из областного бюджета)</t>
  </si>
  <si>
    <t xml:space="preserve">Оценка значения индикатора 
</t>
  </si>
  <si>
    <t>Просроченная задолженность бюджета поселения по долговым обязательствам</t>
  </si>
  <si>
    <t>отсутствие - 1</t>
  </si>
  <si>
    <t>наличие - 0</t>
  </si>
  <si>
    <t>Ai – просроченная задолженность по долговым обязательствам</t>
  </si>
  <si>
    <t xml:space="preserve">Уровень долговой нагрузки на бюджет поселения </t>
  </si>
  <si>
    <t>Вi – объем муниципального долга бюджета поселения</t>
  </si>
  <si>
    <t>Сi  – объем доходов бюджета поселения в отчетном периоде (за исключением субвенций из областного бюджета)</t>
  </si>
  <si>
    <t>Объем просроченной задолженности по долговым обязательствам муниципальных унитарных предприятий бюджета поселения</t>
  </si>
  <si>
    <t>Ai – объем просроченной задолженности по долговым обязательствам муниципальных унитарных предприятий бюджета поселения на каждое 1-е чис-ло квартала отчетного периода</t>
  </si>
  <si>
    <t>4-ое направление</t>
  </si>
  <si>
    <t>Индикаторы, характеризующие финансовые взаимоотношения с поселениями</t>
  </si>
  <si>
    <t>Сi – объем налоговых  доходов бюджетов поселений, поступивших в соответствии с пунктами 1 и 2 статьи 61 БК РФ</t>
  </si>
  <si>
    <t>Норматив формирования расходов на содержание органов местного самоуправления, сложившийся в отчетном периоде</t>
  </si>
  <si>
    <t>выполняется - 1</t>
  </si>
  <si>
    <t>не выполняется - 0</t>
  </si>
  <si>
    <t>5-ое направление</t>
  </si>
  <si>
    <t>Индикаторы, характеризующие качество управления муниципальной собственностью и оказание муниципальных услуг</t>
  </si>
  <si>
    <t>осуществляется - 1</t>
  </si>
  <si>
    <t>не осуществляется - 0</t>
  </si>
  <si>
    <t>Вi –доходы в виде прибыли, приходящейся на доли в уставных (складочных) капиталах хозяйственных товариществ и обществ, или по дивидендам, по акциям, принадлежащим бюджету поселения</t>
  </si>
  <si>
    <t>Сi – балансовая стоимость акций, находящихся в собственности бюджета поселения и иных форм участия в капитале на начало отчетного финансового года</t>
  </si>
  <si>
    <t>наличие- 1</t>
  </si>
  <si>
    <t>Наличие нормативно-правового акта поселения, устанавливающего стандарты (требования к качеству) предоставления муниципальных услуг юридическим и физическим лицам по муниципальным услугам в сферах социального обеспечения, культуры, физической культуры и спорта</t>
  </si>
  <si>
    <t>Эффективность использования муниципальными унитарными предприятиями поселения средств бюджета поселения</t>
  </si>
  <si>
    <t>Наличие нормативных правовых актов поселения, устанавливающих нормативы финансовых затрат на предоставление муниципальных услуг в сферах социального обеспечения, культуры, физической культуры и спорта</t>
  </si>
  <si>
    <t>6-ое направление</t>
  </si>
  <si>
    <t>Индикаторы, характеризующие степень прозрачности бюджетного процесса</t>
  </si>
  <si>
    <t xml:space="preserve">Фактическое значение индикатора
</t>
  </si>
  <si>
    <t>выполняется</t>
  </si>
  <si>
    <t>осуществляется</t>
  </si>
  <si>
    <t>наличие</t>
  </si>
  <si>
    <t>+</t>
  </si>
  <si>
    <t>х</t>
  </si>
  <si>
    <t>II</t>
  </si>
  <si>
    <t>удовлетворительное</t>
  </si>
  <si>
    <r>
      <t xml:space="preserve">Утверждение бюджета поселения на очередной финансовый год и плановый период </t>
    </r>
    <r>
      <rPr>
        <b/>
        <sz val="10"/>
        <rFont val="Times New Roman"/>
        <family val="1"/>
      </rPr>
      <t>(1)</t>
    </r>
  </si>
  <si>
    <r>
      <t xml:space="preserve">Наличие принятого до начала финансового года бюджета поселения </t>
    </r>
    <r>
      <rPr>
        <b/>
        <sz val="10"/>
        <rFont val="Times New Roman"/>
        <family val="1"/>
      </rPr>
      <t>(2)</t>
    </r>
  </si>
  <si>
    <r>
      <t xml:space="preserve">Исполнение бюджета поселения по доходам без учета безвозмездных поступлений в процентах к первоначально утвержденному уровню </t>
    </r>
    <r>
      <rPr>
        <b/>
        <sz val="10"/>
        <rFont val="Times New Roman"/>
        <family val="1"/>
      </rPr>
      <t>(2)</t>
    </r>
  </si>
  <si>
    <r>
      <t xml:space="preserve">Отклонение объема расходов бюджета поселения в IV квартале от среднего объема расходов за I-III кварталы (без учета целевых межбюджетных трансфертов из бюджетов других уровней) </t>
    </r>
    <r>
      <rPr>
        <b/>
        <sz val="10"/>
        <rFont val="Times New Roman"/>
        <family val="1"/>
      </rPr>
      <t>(2)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</si>
  <si>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U1.1i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</si>
  <si>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Ei = (Ui – Umin) / (Umax – Umin)</t>
    </r>
  </si>
  <si>
    <r>
      <t xml:space="preserve">Оценка значения индикатора 
</t>
    </r>
    <r>
      <rPr>
        <b/>
        <sz val="10"/>
        <rFont val="Times New Roman"/>
        <family val="1"/>
      </rPr>
      <t>U1.2i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</si>
  <si>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U1.3i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</si>
  <si>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Ei = (Umax – Ui) / (Umax – Umin)</t>
    </r>
  </si>
  <si>
    <r>
      <t xml:space="preserve">Оценка значения индикатора 
</t>
    </r>
    <r>
      <rPr>
        <b/>
        <sz val="10"/>
        <rFont val="Times New Roman"/>
        <family val="1"/>
      </rPr>
      <t>U1.5i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</si>
  <si>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U2.1i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</si>
  <si>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U2.2i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</si>
  <si>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U2.6i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</si>
  <si>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U2.9i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</si>
  <si>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("-" снижение;
"+" увеличение)</t>
    </r>
  </si>
  <si>
    <r>
      <t xml:space="preserve">Оценка значения индикатора 
</t>
    </r>
    <r>
      <rPr>
        <b/>
        <sz val="10"/>
        <rFont val="Times New Roman"/>
        <family val="1"/>
      </rPr>
      <t>U3.3i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</si>
  <si>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U3.5i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</si>
  <si>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U3.6i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</si>
  <si>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U4.1i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</si>
  <si>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U4.2i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</si>
  <si>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U4.3i = Ai</t>
    </r>
  </si>
  <si>
    <r>
      <t>≤30%</t>
    </r>
    <r>
      <rPr>
        <sz val="10"/>
        <rFont val="Times New Roman"/>
        <family val="1"/>
      </rPr>
      <t xml:space="preserve"> - 1</t>
    </r>
  </si>
  <si>
    <r>
      <t>≤Аi</t>
    </r>
    <r>
      <rPr>
        <sz val="10"/>
        <rFont val="Times New Roman"/>
        <family val="1"/>
      </rPr>
      <t xml:space="preserve"> - 1</t>
    </r>
  </si>
  <si>
    <r>
      <t>&gt;30%</t>
    </r>
    <r>
      <rPr>
        <sz val="10"/>
        <rFont val="Times New Roman"/>
        <family val="1"/>
      </rPr>
      <t xml:space="preserve"> - 0</t>
    </r>
  </si>
  <si>
    <r>
      <t>&gt;Аi</t>
    </r>
    <r>
      <rPr>
        <sz val="10"/>
        <rFont val="Times New Roman"/>
        <family val="1"/>
      </rPr>
      <t xml:space="preserve"> - 0</t>
    </r>
  </si>
  <si>
    <r>
      <t xml:space="preserve">Эффективность управления финансовыми вложениями, осуществляемыми за счет средств бюджета поселения </t>
    </r>
    <r>
      <rPr>
        <b/>
        <sz val="10"/>
        <rFont val="Times New Roman"/>
        <family val="1"/>
      </rPr>
      <t>(2)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</si>
  <si>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U5.4i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</si>
  <si>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U5.5i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</si>
  <si>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U5.6i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</si>
  <si>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U6.1i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</si>
  <si>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U6.2i = Ai</t>
    </r>
  </si>
  <si>
    <r>
      <t xml:space="preserve">Наличие отчетов об исполнении бюджета поселения на 1-ое число отчетного месяца
</t>
    </r>
    <r>
      <rPr>
        <b/>
        <sz val="10"/>
        <rFont val="Times New Roman"/>
        <family val="1"/>
      </rPr>
      <t>"+" - наличие
"-" - отсутствие</t>
    </r>
  </si>
  <si>
    <r>
      <t xml:space="preserve">Оценка значения индикатора 
</t>
    </r>
    <r>
      <rPr>
        <b/>
        <sz val="10"/>
        <rFont val="Times New Roman"/>
        <family val="1"/>
      </rPr>
      <t>U6.3i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</si>
  <si>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U6.5i = Ai</t>
    </r>
  </si>
  <si>
    <t>Наличие результатов ежегодной оценки эффективности предоставляемых (планируемых к предоставлению) налоговых льгот и ставок, установленных представительными органами поселений Милютинского района в соответствии с порядком, утвержденным правовым актом поселения (2)</t>
  </si>
  <si>
    <t>Вi – объем налоговых доходов бюджетов поселений, поступивших по единым нормативам отчислений от федеральных, региональных налогов и сборов, установленных Администрацией Милютинского района</t>
  </si>
  <si>
    <t>Отчет</t>
  </si>
  <si>
    <t>Большесальское сельское поселение</t>
  </si>
  <si>
    <t>Калининское сельское поселение</t>
  </si>
  <si>
    <t>Краснокрымское сельское поселение</t>
  </si>
  <si>
    <t>Крымское сельское поселение</t>
  </si>
  <si>
    <t>Недвиговское поселение</t>
  </si>
  <si>
    <t>Петровское сельское поселение</t>
  </si>
  <si>
    <t>Чалтырское сельское поселение</t>
  </si>
  <si>
    <t>Отношение объема просроченной дебиторской задолженности бюджета поселения Мясниковского района к объему расходов бюджета поселения</t>
  </si>
  <si>
    <t>Объем просроченной кредиторской задолженности муниципальных унитарных предприятий поселений Мясниковского района</t>
  </si>
  <si>
    <t>Наличие результатов оценки качества финансового менеджмента главных распорядителей средств бюджетов поселений Мясниковского района и формирование их рейтинга на основе методики, утвержденной нормативным правовым актом поселения</t>
  </si>
  <si>
    <t>Соотношение налоговых доходов бюджетов поселений, поступивших по единым нормативам отчислений от федеральных, региональных налогов и сборов, установленных Администрацией Мясниковского района, и налоговых  доходов бюджетов поселений, поступивших в соответствии с пунктами 1 и 2 статьи 61 БК РФ</t>
  </si>
  <si>
    <t>Соблюдение поселениями предельных нормативов формирования расходов на содержание органов местного самоуправления, в соответствии с нормативноправовым актом Мясниковского района</t>
  </si>
  <si>
    <t>Аi -предельный норматив формирования расходов на содержание органов местного самоуправления, утвержденный нормативноправовым актом Мясниковского района</t>
  </si>
  <si>
    <t>Соблюдение поселениями требований бюджетного законодательства в соответствии с нормативноправовыми актами Мясниковского района</t>
  </si>
  <si>
    <t>Недвиговское сельское поселение</t>
  </si>
  <si>
    <t>петровское сельское поселение</t>
  </si>
  <si>
    <r>
      <t xml:space="preserve">Оценка значения индикатора 
</t>
    </r>
    <r>
      <rPr>
        <b/>
        <sz val="10"/>
        <rFont val="Times New Roman"/>
        <family val="1"/>
      </rPr>
      <t>U1.6i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</si>
  <si>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U2.4i = Вi / Сi</t>
    </r>
  </si>
  <si>
    <r>
      <t xml:space="preserve">Оценка значения индикатора 
</t>
    </r>
    <r>
      <rPr>
        <b/>
        <sz val="10"/>
        <rFont val="Times New Roman"/>
        <family val="1"/>
      </rPr>
      <t>U2.5i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</si>
  <si>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U2.7i = Вi / Сi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</si>
  <si>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U2.8i = çВi  - Сi÷ / Сi</t>
    </r>
    <r>
      <rPr>
        <sz val="10"/>
        <rFont val="Times New Roman"/>
        <family val="1"/>
      </rPr>
      <t xml:space="preserve">
</t>
    </r>
  </si>
  <si>
    <r>
      <t xml:space="preserve">Оценка значения индикатора 
</t>
    </r>
    <r>
      <rPr>
        <b/>
        <sz val="10"/>
        <rFont val="Times New Roman"/>
        <family val="1"/>
      </rPr>
      <t>U2.10i = Ai</t>
    </r>
  </si>
  <si>
    <r>
      <t xml:space="preserve">Фактическое значение индикатора
</t>
    </r>
    <r>
      <rPr>
        <b/>
        <sz val="10"/>
        <rFont val="Times New Roman"/>
        <family val="1"/>
      </rPr>
      <t>U2.11i=ВIVi/(1.1*( ВIIIi+ВIii+ВIi)/3)</t>
    </r>
  </si>
  <si>
    <r>
      <t xml:space="preserve">Оценка значения индикатора 
</t>
    </r>
    <r>
      <rPr>
        <b/>
        <sz val="10"/>
        <rFont val="Times New Roman"/>
        <family val="1"/>
      </rPr>
      <t>U2.12i = Ai</t>
    </r>
  </si>
  <si>
    <r>
      <t xml:space="preserve">Оценка значения индикатора 
</t>
    </r>
    <r>
      <rPr>
        <b/>
        <sz val="10"/>
        <rFont val="Times New Roman"/>
        <family val="1"/>
      </rPr>
      <t>U5.8i = Ai</t>
    </r>
  </si>
  <si>
    <t>I</t>
  </si>
  <si>
    <t>надлежащее</t>
  </si>
  <si>
    <t>III</t>
  </si>
  <si>
    <t>ненадлежащее</t>
  </si>
  <si>
    <t xml:space="preserve">Доля  бюджетных ассигнований, представленных в программном виде </t>
  </si>
  <si>
    <t>Отклонение утвержденного объема расходов бюджета сельского поселения на очередной финансовый год от объема расходов соответствующего года при его утверждении на первый год планового периода в году,предшествующему отчетному году(1.7)</t>
  </si>
  <si>
    <t>Аi  – объем расходов бюджета( за исключением расходов, осуществляемых за счет межбюджетнеых трансфертов), первоначально утвержденный на очередной финансовый год</t>
  </si>
  <si>
    <t>Вi –  объем  расходов( за исключением расходов, осуществляемых за счет межбюджетных трансфертов), первоначально утвержденный на первый год планового периода в году, предшествующему отчетному</t>
  </si>
  <si>
    <r>
      <t xml:space="preserve">Фактическое значение индикатора
</t>
    </r>
    <r>
      <rPr>
        <b/>
        <sz val="10"/>
        <rFont val="Times New Roman"/>
        <family val="1"/>
      </rPr>
      <t>U1.6i =(Аi - Вi) / Вi</t>
    </r>
  </si>
  <si>
    <t>Объем планируемых привлеченных кредитов от других бюджетов бюджетной системы, предусмотренных в качестве источника финансирования дефицита бюджета ( 1.8)</t>
  </si>
  <si>
    <t>отсутствует</t>
  </si>
  <si>
    <t>отсутствует - 1</t>
  </si>
  <si>
    <t xml:space="preserve">Объем просроченной кредиторской задолженности по выплате заработной платы с начислениями, пособий по социальной помощи населениюза </t>
  </si>
  <si>
    <t>Нарушение установленнго срока возврата в областной бюджет остатков целевых межбюджетных трансфертов, сложившихся на 1  января отчетного периода из бюджета поселения (2.13)</t>
  </si>
  <si>
    <t>Отношение прироста расходов бюджета в отчетном финансовом году, не обеспеченных соответствующим приростом доходов бюджета, к объему расходов бюджета (2.14)</t>
  </si>
  <si>
    <r>
      <t xml:space="preserve">Фактическое значение индикатора
</t>
    </r>
    <r>
      <rPr>
        <b/>
        <sz val="10"/>
        <rFont val="Times New Roman"/>
        <family val="1"/>
      </rPr>
      <t>U2.14i = ((Аi - Bi) –(Ci -Di))/ Аi</t>
    </r>
  </si>
  <si>
    <r>
      <t>А</t>
    </r>
    <r>
      <rPr>
        <vertAlign val="subscript"/>
        <sz val="10"/>
        <rFont val="Times New Roman"/>
        <family val="1"/>
      </rPr>
      <t>i-</t>
    </r>
    <r>
      <rPr>
        <sz val="10"/>
        <rFont val="Times New Roman"/>
        <family val="1"/>
      </rPr>
      <t>объем фактически произведенных расходов бюджета i- сельского поселения в отчетном финансовом году( без учета расходов, осуществляемых за счет целевых межбюджетных трансфертов и дотаций на обеспечение сбалансированности местных бюджетов)</t>
    </r>
  </si>
  <si>
    <t xml:space="preserve"> Вi - первоначально утвержденный объем расходов i- сельского поселения в отчетном финансовом году( без учета расходов, осуществляемых за счет целевых межбюджетных трансфертов и дотаций на обеспечение сбалансированности местных бюджетов)</t>
  </si>
  <si>
    <t xml:space="preserve"> Сi - объем доходов i- сельского поселения в отчетном финансовом году( без учета расходов, осуществляемых за счет целевых межбюджетных трансфертов и дотаций на обеспечение сбалансированности местных бюджетов)</t>
  </si>
  <si>
    <t>Di -первоначально утвержденный объем доходов i- сельского поселения в отчетном финансовом году( без учета расходов, осуществляемых за счет целевых межбюджетных трансфертов и дотаций на обеспечение сбалансированности местных бюджетов)</t>
  </si>
  <si>
    <t>Направление средств бюджетов поселений на исполнение расходных обязательств, не связпнных с решением вопросов, не отнесенных Конституции РФ, федеральными законами, законами субъектов РФ к полномочиям соответствующих раганов местного самоуправления (2.3)</t>
  </si>
  <si>
    <t>не осуществляется</t>
  </si>
  <si>
    <t>осуществляется - 0</t>
  </si>
  <si>
    <t>не осуществляется - 1</t>
  </si>
  <si>
    <t>Аi – объем расходов на обслуживание муниципального долга бюджета сельского поселения ( за исключением расходов на обслуживание бюджетных кредитов) в отчетном финансовом году</t>
  </si>
  <si>
    <t>Bsi  – средний  объем муниципального долга ( за исключением долговых  обязательств по бюджетным кредитам и муниципальным гарантиям) бюджета i–го сельского поселения в отчетном финансовом году</t>
  </si>
  <si>
    <t>Фактическое значение индикатора
U3.1i = Аi / Bsi</t>
  </si>
  <si>
    <t>Отношение  расходов на обслуживание муниципального долга бюджета сельского поселения( за исключением расходов на обслуживание бюджетных кредитов) к среднему объему муниципального долга1(3.1)</t>
  </si>
  <si>
    <t>Аi – объем погашения долговых обязательств бюджета поселения</t>
  </si>
  <si>
    <t>Вi –объем привлеченных заемных средств бюджетом i–го сельского поселения  в отчетном периоде</t>
  </si>
  <si>
    <r>
      <t xml:space="preserve">Фактическое значение индикатора
</t>
    </r>
    <r>
      <rPr>
        <b/>
        <sz val="10"/>
        <rFont val="Times New Roman"/>
        <family val="1"/>
      </rPr>
      <t>U3.2 i =  (Аi -Bi )/ Ci</t>
    </r>
  </si>
  <si>
    <t xml:space="preserve"> </t>
  </si>
  <si>
    <t>Соотношение объема выплат по муниципальным гарантиям к общему объему предоставленных бюджетом сельского поселения муниципальных гарантий(3.4)</t>
  </si>
  <si>
    <t>Аi – объем выплат по муниципальным гарантиям бюджетом  i–го сельского поселения в отчетном финансовом году</t>
  </si>
  <si>
    <t>Bi- объем муниципального долга по предоставленным бюджетом –го сельского поселения  муниципальным гарантиям на 1 января отчетного финансового года</t>
  </si>
  <si>
    <t>Фактическое значение индикатора
U3.4i = Ai / Bi</t>
  </si>
  <si>
    <t>Доля  руководителей муниципальных учреждений, для которых оплата труда определяется с учетом результатов их профессиональной деятельности</t>
  </si>
  <si>
    <t>Ai – количество руководителей муниципальных учреждений i–го сельского поселения, для которых оплата труда определяется с учетом результатов их профессиональной деятельности</t>
  </si>
  <si>
    <t>Вi - количество руководителей муниципальных учреждений i–го сельского поселения</t>
  </si>
  <si>
    <t xml:space="preserve">Фактическое значение индикатора
U5.1i = Ai /Bi </t>
  </si>
  <si>
    <t>Удельный вес учреждений, выполнивших муниципальное задание на 100% ,в общем  количестве учреждений i–го сельского поселения, по которым установлены муниципальные задания</t>
  </si>
  <si>
    <t>Ai – количество  учреждений i–го сельского поселения, выполнивших муниципальное задание на 100%</t>
  </si>
  <si>
    <t>Вi - общее  количество учреждений i–го сельского поселения, по которым установлены муниципальные задания в отчетном финансовом году</t>
  </si>
  <si>
    <t xml:space="preserve">Фактическое значение индикатора
U5.2 i = Ai /Bi </t>
  </si>
  <si>
    <t>Доля  бюджетных расходов на финансовое обеспечение оказания бюджетными и автономными учреждениями муниципальных услуг, рассчитанных исходя из нормативов  финансовых затрат</t>
  </si>
  <si>
    <t>Ai – объем расходов   i–го сельского поселения в отчетном финансовом году на  финансовое обеспечение оказания бюджетными и автономными учреждениями муниципальных услуг, рассчитанных исходя из нормативов  финансовых затрат, в сферах образования, социального обеспечения, здравоохранения, культуры, физической культуры  и спорта;</t>
  </si>
  <si>
    <t>Вi - объем расходов   i–го сельского поселения в отчетном финансовом году на  финансовое обеспечение оказания бюджетными и автономными учреждениями муниципальных услуг в сферах образования, социального обеспечения, здравоохранения, культуры, физической культуры  и спорта</t>
  </si>
  <si>
    <t xml:space="preserve">Фактическое значение индикатора U5.3i = Ai /Bi </t>
  </si>
  <si>
    <t>Осуществление мониторинга оказания муниципальных услуг и формирование планов по решению выявленных проблем в соответствии с  нормативным правовым актом сельского поселения в сферах образования, социального обеспечения, здравоохранения, культуры, физической культуры  и спорта (5.5)</t>
  </si>
  <si>
    <t>выполняется- 1</t>
  </si>
  <si>
    <t>Вi – объем безвозмездных и безвозвратных  перечислений из бюджета i–го сельского поселения муниципальным унитарным предприятиям в отчетном периоде</t>
  </si>
  <si>
    <t>Сi –  объем доходов бюджета бюджета i–го сельского поселения от перечисления части прибыли муниципальных унитарных предприятий, остающейся после уплаты налогов и обязательных платежей, в отчетном периоде</t>
  </si>
  <si>
    <r>
      <t xml:space="preserve">Фактическое значение индикатора
</t>
    </r>
    <r>
      <rPr>
        <b/>
        <sz val="10"/>
        <rFont val="Times New Roman"/>
        <family val="1"/>
      </rPr>
      <t>U5.7 i = Bi / Ci</t>
    </r>
  </si>
  <si>
    <t xml:space="preserve">Размещение на официальных сайтах органов местного самоуправления решения о местном бюджете и отчета о результатах деятельности финансового органа сельского поселения за отчетный год </t>
  </si>
  <si>
    <t xml:space="preserve">Размещение на официальных сайтах органов местного самоуправления информации о муниципальных программах  и фактических результатах их реализации, а также о соответствии целей и задач этих программ стратегии  либо программе социально-экономического развития сельского поселения </t>
  </si>
  <si>
    <t xml:space="preserve">Ежемесячное размещение на официальных сайтах органов местного самоуправления отчетов об исполнении местного бюджета </t>
  </si>
  <si>
    <t xml:space="preserve">Размещение нормативных правовых актов, документов и материалов, указанных в пунктах 1.5, 1.6, 2.9, 2.10, 4.3, 4.4,4.5, 5.5, 5.6, 5.8,  6.8 настоящего приложения и в пункте 10 приложения №2, на официальных сайтах органов местного самоуправления </t>
  </si>
  <si>
    <r>
      <t xml:space="preserve">Наличие нормативных правовых актов, документов и материалов, указанных в пунктах: 1.5, 1.6,  2.9,2.10, 4.3, 4.4, 4.5, 5.3, 5.5, 5.6, 5.8,  6.7 настоящего приложения и в пункте 10 приложения №2, на официальном сайте
</t>
    </r>
    <r>
      <rPr>
        <b/>
        <sz val="10"/>
        <rFont val="Times New Roman"/>
        <family val="1"/>
      </rPr>
      <t>"1" - наличие
"0" - отсутствие</t>
    </r>
  </si>
  <si>
    <t>Вi – число нормативных правовых актов, указанных в пунктах 1.5, 1.6, 2.9, 2.10, 4.3, 4.4,4.5, 5.5, 5.6, 5.8,  6.8  настоящего приложения  в пункте 10 приложения №2, размещенных на официальных сайтах органов местного самоуправления в сети Интернет;</t>
  </si>
  <si>
    <t>N -  число нормативных правовых актов, размещенных на официальных сайтах органов местного самоуправления , по направлениям в оцениваемом периоде</t>
  </si>
  <si>
    <r>
      <t xml:space="preserve">Фактическое значение индикатора
</t>
    </r>
    <r>
      <rPr>
        <b/>
        <sz val="10"/>
        <rFont val="Times New Roman"/>
        <family val="1"/>
      </rPr>
      <t>U6.4 i = Bi /N</t>
    </r>
  </si>
  <si>
    <t>Размещение на официальных сайтах органов местного самоуправления проектов нормативных правовых актов финансового органа сельского поселения, в соответствии с  порядком  проведения независимой антикоррупционной экспертизы</t>
  </si>
  <si>
    <t>Вi – количество месяцев в отчетном году, за которые бюджетная отчетность представлена позже установленного срока</t>
  </si>
  <si>
    <r>
      <t xml:space="preserve">Фактическое значение индикатора
</t>
    </r>
    <r>
      <rPr>
        <b/>
        <sz val="10"/>
        <rFont val="Times New Roman"/>
        <family val="1"/>
      </rPr>
      <t>U6.6i = 1-Вi / 12</t>
    </r>
  </si>
  <si>
    <t>Качество предоставления бюджетной отчетности в Финансовый отдел Администрации Мясниковского района1</t>
  </si>
  <si>
    <t>Своевременность о предоставления бюджетной отчетности в Финансовый отдел Администрации Мясниковского района1</t>
  </si>
  <si>
    <t>Своевременность  предоставления бюджетной отчетности в Финансовый отдел Администрации Мясниковского района
"0" - наличие замечаний
"1" - отсутствие замечаний</t>
  </si>
  <si>
    <t>Фактическое значение индикатора
U1.4i = IBi -Ci I/ Ci</t>
  </si>
  <si>
    <t>Фактическое значение индикатора U6.7i = 1-(N1+ N2 + …+ N12)/12</t>
  </si>
  <si>
    <t xml:space="preserve">где N=0,если направлена одна электронная версия отчета и по результатам камеральной проверки необходимость исправления отчетности отсутствует;
N=0,5,если направлена одна электронная версия отчета и  уведомление по результатам камеральной проверки направлено 1 раз  и ошибки исправлены;
N=1,если направлено более одной электронной версии отчета 
</t>
  </si>
  <si>
    <t>Изучение мнения населения о качестве оказания муниципальных услуг в соответствии с установленным в сельском поселении порядком</t>
  </si>
  <si>
    <r>
      <t xml:space="preserve">Оценка значения индикатора 
</t>
    </r>
    <r>
      <rPr>
        <b/>
        <sz val="10"/>
        <rFont val="Times New Roman"/>
        <family val="1"/>
      </rPr>
      <t>U6.8i = Ai</t>
    </r>
  </si>
  <si>
    <t>Наличие и регулярное  обновление в информационно- телекоммуникационной сети «Интернет» рубрики «Бюджет для граждан» на официальных сайтах органов местного самоуправления сельских поселений</t>
  </si>
  <si>
    <t xml:space="preserve">Фактическое значение индикатора U6.9i = Ai </t>
  </si>
  <si>
    <t>оценка качества управления бюджетным процессом в поселениях Мясниковского района за 2015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</si>
</sst>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;[Red]0.0"/>
    <numFmt numFmtId="166" formatCode="0.000"/>
    <numFmt numFmtId="167" formatCode="#,##0.00_ ;[Red]\-#,##0.00\ 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0.00;[Red]0.00"/>
    <numFmt numFmtId="175" formatCode="000000"/>
    <numFmt numFmtId="176" formatCode="mm/yy"/>
  </numFmts>
  <fonts count="32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174" fontId="8" fillId="0" borderId="10" xfId="0" applyNumberFormat="1" applyFont="1" applyFill="1" applyBorder="1" applyAlignment="1">
      <alignment horizontal="center" vertical="top" wrapText="1"/>
    </xf>
    <xf numFmtId="166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164" fontId="8" fillId="0" borderId="1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68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164" fontId="9" fillId="0" borderId="10" xfId="0" applyNumberFormat="1" applyFont="1" applyFill="1" applyBorder="1" applyAlignment="1">
      <alignment horizontal="center" vertical="top" wrapText="1"/>
    </xf>
    <xf numFmtId="164" fontId="5" fillId="0" borderId="13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164" fontId="5" fillId="0" borderId="13" xfId="0" applyNumberFormat="1" applyFont="1" applyFill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textRotation="255" wrapText="1"/>
    </xf>
    <xf numFmtId="0" fontId="5" fillId="0" borderId="12" xfId="0" applyFont="1" applyFill="1" applyBorder="1" applyAlignment="1">
      <alignment horizontal="center" vertical="top" textRotation="255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164" fontId="8" fillId="0" borderId="16" xfId="0" applyNumberFormat="1" applyFont="1" applyFill="1" applyBorder="1" applyAlignment="1">
      <alignment horizontal="center" vertical="top" wrapText="1"/>
    </xf>
    <xf numFmtId="164" fontId="8" fillId="0" borderId="13" xfId="0" applyNumberFormat="1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1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2" fontId="5" fillId="0" borderId="16" xfId="0" applyNumberFormat="1" applyFont="1" applyFill="1" applyBorder="1" applyAlignment="1">
      <alignment horizontal="center" vertical="top"/>
    </xf>
    <xf numFmtId="2" fontId="5" fillId="0" borderId="13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71"/>
  <sheetViews>
    <sheetView tabSelected="1" zoomScale="75" zoomScaleNormal="75" zoomScalePageLayoutView="0" workbookViewId="0" topLeftCell="A1">
      <pane xSplit="6" ySplit="9" topLeftCell="G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9" sqref="F19"/>
    </sheetView>
  </sheetViews>
  <sheetFormatPr defaultColWidth="1.37890625" defaultRowHeight="12.75"/>
  <cols>
    <col min="1" max="1" width="15.75390625" style="3" customWidth="1"/>
    <col min="2" max="2" width="3.75390625" style="3" customWidth="1"/>
    <col min="3" max="3" width="12.375" style="4" customWidth="1"/>
    <col min="4" max="4" width="13.625" style="4" customWidth="1"/>
    <col min="5" max="5" width="14.00390625" style="4" customWidth="1"/>
    <col min="6" max="6" width="24.625" style="4" customWidth="1"/>
    <col min="7" max="7" width="15.75390625" style="5" customWidth="1"/>
    <col min="8" max="8" width="6.75390625" style="5" customWidth="1"/>
    <col min="9" max="9" width="15.75390625" style="5" customWidth="1"/>
    <col min="10" max="13" width="15.75390625" style="4" customWidth="1"/>
    <col min="14" max="14" width="6.75390625" style="4" customWidth="1"/>
    <col min="15" max="15" width="15.75390625" style="4" customWidth="1"/>
    <col min="16" max="16" width="32.25390625" style="4" customWidth="1"/>
    <col min="17" max="17" width="6.75390625" style="4" customWidth="1"/>
    <col min="18" max="18" width="15.75390625" style="4" customWidth="1"/>
    <col min="19" max="19" width="32.25390625" style="4" customWidth="1"/>
    <col min="20" max="20" width="6.75390625" style="4" customWidth="1"/>
    <col min="21" max="21" width="15.75390625" style="4" customWidth="1"/>
    <col min="22" max="23" width="22.25390625" style="4" customWidth="1"/>
    <col min="24" max="24" width="21.125" style="4" customWidth="1"/>
    <col min="25" max="25" width="15.75390625" style="4" customWidth="1"/>
    <col min="26" max="26" width="6.75390625" style="4" customWidth="1"/>
    <col min="27" max="27" width="15.75390625" style="4" customWidth="1"/>
    <col min="28" max="28" width="41.375" style="4" customWidth="1"/>
    <col min="29" max="29" width="6.75390625" style="4" customWidth="1"/>
    <col min="30" max="30" width="26.125" style="4" customWidth="1"/>
    <col min="31" max="34" width="15.75390625" style="4" customWidth="1"/>
    <col min="35" max="35" width="6.75390625" style="4" customWidth="1"/>
    <col min="36" max="36" width="15.75390625" style="4" customWidth="1"/>
    <col min="37" max="37" width="80.625" style="4" customWidth="1"/>
    <col min="38" max="38" width="6.75390625" style="4" customWidth="1"/>
    <col min="39" max="39" width="24.00390625" style="4" customWidth="1"/>
    <col min="40" max="40" width="15.375" style="4" customWidth="1"/>
    <col min="41" max="41" width="12.375" style="4" customWidth="1"/>
    <col min="42" max="42" width="10.875" style="4" customWidth="1"/>
    <col min="43" max="43" width="11.125" style="4" customWidth="1"/>
    <col min="44" max="44" width="15.75390625" style="5" customWidth="1"/>
    <col min="45" max="45" width="6.75390625" style="5" customWidth="1"/>
    <col min="46" max="46" width="15.75390625" style="5" customWidth="1"/>
    <col min="47" max="49" width="17.00390625" style="4" customWidth="1"/>
    <col min="50" max="50" width="15.75390625" style="4" customWidth="1"/>
    <col min="51" max="51" width="6.75390625" style="4" customWidth="1"/>
    <col min="52" max="52" width="15.75390625" style="4" customWidth="1"/>
    <col min="53" max="64" width="9.625" style="4" customWidth="1"/>
    <col min="65" max="65" width="19.00390625" style="4" customWidth="1"/>
    <col min="66" max="66" width="6.75390625" style="4" customWidth="1"/>
    <col min="67" max="67" width="18.875" style="4" customWidth="1"/>
    <col min="68" max="79" width="5.125" style="4" customWidth="1"/>
    <col min="80" max="83" width="15.75390625" style="4" customWidth="1"/>
    <col min="84" max="84" width="6.75390625" style="4" customWidth="1"/>
    <col min="85" max="85" width="15.75390625" style="4" customWidth="1"/>
    <col min="86" max="87" width="16.75390625" style="4" customWidth="1"/>
    <col min="88" max="88" width="17.125" style="4" customWidth="1"/>
    <col min="89" max="89" width="16.75390625" style="4" customWidth="1"/>
    <col min="90" max="90" width="15.75390625" style="4" customWidth="1"/>
    <col min="91" max="91" width="6.75390625" style="4" customWidth="1"/>
    <col min="92" max="92" width="15.75390625" style="4" customWidth="1"/>
    <col min="93" max="93" width="51.00390625" style="4" customWidth="1"/>
    <col min="94" max="96" width="19.25390625" style="4" customWidth="1"/>
    <col min="97" max="97" width="6.75390625" style="4" customWidth="1"/>
    <col min="98" max="98" width="15.75390625" style="4" customWidth="1"/>
    <col min="99" max="99" width="24.00390625" style="4" customWidth="1"/>
    <col min="100" max="100" width="24.125" style="4" customWidth="1"/>
    <col min="101" max="101" width="20.375" style="4" customWidth="1"/>
    <col min="102" max="102" width="15.875" style="4" customWidth="1"/>
    <col min="103" max="103" width="6.75390625" style="4" customWidth="1"/>
    <col min="104" max="104" width="15.75390625" style="4" customWidth="1"/>
    <col min="105" max="105" width="19.125" style="4" customWidth="1"/>
    <col min="106" max="108" width="18.75390625" style="4" customWidth="1"/>
    <col min="109" max="109" width="6.75390625" style="4" customWidth="1"/>
    <col min="110" max="110" width="20.375" style="4" customWidth="1"/>
    <col min="111" max="111" width="41.25390625" style="4" customWidth="1"/>
    <col min="112" max="112" width="6.75390625" style="4" customWidth="1"/>
    <col min="113" max="113" width="30.875" style="4" customWidth="1"/>
    <col min="114" max="114" width="40.00390625" style="4" customWidth="1"/>
    <col min="115" max="115" width="6.75390625" style="4" customWidth="1"/>
    <col min="116" max="116" width="21.00390625" style="4" customWidth="1"/>
    <col min="117" max="120" width="13.25390625" style="4" customWidth="1"/>
    <col min="121" max="122" width="15.75390625" style="4" customWidth="1"/>
    <col min="123" max="123" width="6.75390625" style="4" customWidth="1"/>
    <col min="124" max="126" width="15.75390625" style="4" customWidth="1"/>
    <col min="127" max="127" width="16.375" style="4" customWidth="1"/>
    <col min="128" max="128" width="15.75390625" style="4" customWidth="1"/>
    <col min="129" max="129" width="6.75390625" style="4" customWidth="1"/>
    <col min="130" max="130" width="15.75390625" style="4" customWidth="1"/>
    <col min="131" max="131" width="11.75390625" style="4" customWidth="1"/>
    <col min="132" max="132" width="9.375" style="4" customWidth="1"/>
    <col min="133" max="133" width="11.25390625" style="4" customWidth="1"/>
    <col min="134" max="134" width="9.875" style="4" customWidth="1"/>
    <col min="135" max="135" width="16.875" style="4" customWidth="1"/>
    <col min="136" max="136" width="16.00390625" style="4" customWidth="1"/>
    <col min="137" max="137" width="16.25390625" style="4" customWidth="1"/>
    <col min="138" max="138" width="16.00390625" style="4" customWidth="1"/>
    <col min="139" max="146" width="9.875" style="4" customWidth="1"/>
    <col min="147" max="147" width="15.75390625" style="5" customWidth="1"/>
    <col min="148" max="148" width="6.75390625" style="5" customWidth="1"/>
    <col min="149" max="149" width="15.75390625" style="5" customWidth="1"/>
    <col min="150" max="153" width="13.75390625" style="4" customWidth="1"/>
    <col min="154" max="154" width="6.75390625" style="4" customWidth="1"/>
    <col min="155" max="159" width="13.75390625" style="4" customWidth="1"/>
    <col min="160" max="160" width="6.75390625" style="4" customWidth="1"/>
    <col min="161" max="161" width="13.75390625" style="4" customWidth="1"/>
    <col min="162" max="165" width="20.625" style="4" customWidth="1"/>
    <col min="166" max="166" width="15.75390625" style="4" customWidth="1"/>
    <col min="167" max="167" width="6.75390625" style="4" customWidth="1"/>
    <col min="168" max="168" width="15.75390625" style="4" customWidth="1"/>
    <col min="169" max="169" width="20.625" style="4" customWidth="1"/>
    <col min="170" max="170" width="18.75390625" style="4" customWidth="1"/>
    <col min="171" max="171" width="6.75390625" style="4" customWidth="1"/>
    <col min="172" max="172" width="19.25390625" style="4" customWidth="1"/>
    <col min="173" max="173" width="18.875" style="4" customWidth="1"/>
    <col min="174" max="174" width="21.125" style="4" customWidth="1"/>
    <col min="175" max="175" width="18.875" style="4" customWidth="1"/>
    <col min="176" max="176" width="18.75390625" style="4" customWidth="1"/>
    <col min="177" max="177" width="6.75390625" style="4" customWidth="1"/>
    <col min="178" max="178" width="20.625" style="4" customWidth="1"/>
    <col min="179" max="182" width="16.75390625" style="4" customWidth="1"/>
    <col min="183" max="183" width="15.75390625" style="4" customWidth="1"/>
    <col min="184" max="184" width="6.75390625" style="4" customWidth="1"/>
    <col min="185" max="185" width="15.75390625" style="4" customWidth="1"/>
    <col min="186" max="186" width="15.75390625" style="5" customWidth="1"/>
    <col min="187" max="187" width="6.75390625" style="5" customWidth="1"/>
    <col min="188" max="188" width="15.75390625" style="5" customWidth="1"/>
    <col min="189" max="190" width="22.625" style="4" customWidth="1"/>
    <col min="191" max="192" width="15.75390625" style="4" customWidth="1"/>
    <col min="193" max="193" width="6.75390625" style="4" customWidth="1"/>
    <col min="194" max="194" width="15.75390625" style="4" customWidth="1"/>
    <col min="195" max="197" width="29.00390625" style="4" customWidth="1"/>
    <col min="198" max="198" width="27.75390625" style="4" customWidth="1"/>
    <col min="199" max="199" width="6.75390625" style="4" customWidth="1"/>
    <col min="200" max="200" width="28.75390625" style="4" customWidth="1"/>
    <col min="201" max="202" width="29.25390625" style="4" customWidth="1"/>
    <col min="203" max="203" width="6.75390625" style="4" customWidth="1"/>
    <col min="204" max="204" width="29.75390625" style="4" customWidth="1"/>
    <col min="205" max="16384" width="1.37890625" style="4" customWidth="1"/>
  </cols>
  <sheetData>
    <row r="1" spans="1:18" ht="20.25">
      <c r="A1" s="67" t="s">
        <v>141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8" ht="20.25">
      <c r="A2" s="68" t="s">
        <v>241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"/>
      <c r="T2" s="6"/>
      <c r="U2" s="6"/>
      <c r="V2" s="6"/>
      <c r="W2" s="6"/>
      <c r="X2" s="6"/>
      <c r="AR2" s="4"/>
      <c r="AS2" s="4"/>
      <c r="AT2" s="4"/>
      <c r="EQ2" s="4"/>
      <c r="ER2" s="4"/>
      <c r="ES2" s="4"/>
      <c r="GD2" s="4"/>
      <c r="GE2" s="4"/>
      <c r="GF2" s="4"/>
    </row>
    <row r="3" spans="1:2" ht="15.75">
      <c r="A3" s="7"/>
      <c r="B3" s="7"/>
    </row>
    <row r="4" spans="1:207" ht="12.75">
      <c r="A4" s="48" t="s">
        <v>0</v>
      </c>
      <c r="B4" s="86" t="s">
        <v>14</v>
      </c>
      <c r="C4" s="69" t="s">
        <v>15</v>
      </c>
      <c r="D4" s="70"/>
      <c r="E4" s="70"/>
      <c r="F4" s="71"/>
      <c r="G4" s="81" t="s">
        <v>22</v>
      </c>
      <c r="H4" s="82"/>
      <c r="I4" s="83"/>
      <c r="J4" s="62">
        <v>1.1</v>
      </c>
      <c r="K4" s="63"/>
      <c r="L4" s="63"/>
      <c r="M4" s="63"/>
      <c r="N4" s="63"/>
      <c r="O4" s="64"/>
      <c r="P4" s="62">
        <v>1.2</v>
      </c>
      <c r="Q4" s="63"/>
      <c r="R4" s="64"/>
      <c r="S4" s="62">
        <v>1.3</v>
      </c>
      <c r="T4" s="63"/>
      <c r="U4" s="64"/>
      <c r="V4" s="59">
        <v>1.4</v>
      </c>
      <c r="W4" s="60"/>
      <c r="X4" s="60"/>
      <c r="Y4" s="60"/>
      <c r="Z4" s="60"/>
      <c r="AA4" s="61"/>
      <c r="AB4" s="62">
        <v>1.5</v>
      </c>
      <c r="AC4" s="63"/>
      <c r="AD4" s="64"/>
      <c r="AE4" s="59"/>
      <c r="AF4" s="60"/>
      <c r="AG4" s="60"/>
      <c r="AH4" s="60"/>
      <c r="AI4" s="60"/>
      <c r="AJ4" s="61"/>
      <c r="AK4" s="62">
        <v>1.6</v>
      </c>
      <c r="AL4" s="63"/>
      <c r="AM4" s="64"/>
      <c r="AN4" s="42"/>
      <c r="AO4" s="42"/>
      <c r="AP4" s="42"/>
      <c r="AQ4" s="42"/>
      <c r="AR4" s="81" t="s">
        <v>31</v>
      </c>
      <c r="AS4" s="82"/>
      <c r="AT4" s="83"/>
      <c r="AU4" s="59">
        <v>2.1</v>
      </c>
      <c r="AV4" s="60"/>
      <c r="AW4" s="60"/>
      <c r="AX4" s="60"/>
      <c r="AY4" s="60"/>
      <c r="AZ4" s="61"/>
      <c r="BA4" s="62">
        <v>2.2</v>
      </c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4"/>
      <c r="BP4" s="59">
        <v>2.4</v>
      </c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1"/>
      <c r="CH4" s="62">
        <v>2.5</v>
      </c>
      <c r="CI4" s="63"/>
      <c r="CJ4" s="63"/>
      <c r="CK4" s="63"/>
      <c r="CL4" s="63"/>
      <c r="CM4" s="63"/>
      <c r="CN4" s="64"/>
      <c r="CO4" s="59">
        <v>2.6</v>
      </c>
      <c r="CP4" s="60"/>
      <c r="CQ4" s="60"/>
      <c r="CR4" s="60"/>
      <c r="CS4" s="60"/>
      <c r="CT4" s="61"/>
      <c r="CU4" s="59">
        <v>2.7</v>
      </c>
      <c r="CV4" s="60"/>
      <c r="CW4" s="60"/>
      <c r="CX4" s="60"/>
      <c r="CY4" s="60"/>
      <c r="CZ4" s="61"/>
      <c r="DA4" s="59">
        <v>2.8</v>
      </c>
      <c r="DB4" s="60"/>
      <c r="DC4" s="60"/>
      <c r="DD4" s="60"/>
      <c r="DE4" s="60"/>
      <c r="DF4" s="61"/>
      <c r="DG4" s="59">
        <v>2.9</v>
      </c>
      <c r="DH4" s="60"/>
      <c r="DI4" s="61"/>
      <c r="DJ4" s="89">
        <v>2.1</v>
      </c>
      <c r="DK4" s="90"/>
      <c r="DL4" s="91"/>
      <c r="DM4" s="89">
        <v>2.11</v>
      </c>
      <c r="DN4" s="90"/>
      <c r="DO4" s="90"/>
      <c r="DP4" s="90"/>
      <c r="DQ4" s="90"/>
      <c r="DR4" s="90"/>
      <c r="DS4" s="90"/>
      <c r="DT4" s="91"/>
      <c r="DU4" s="59">
        <v>2.12</v>
      </c>
      <c r="DV4" s="60"/>
      <c r="DW4" s="60"/>
      <c r="DX4" s="60"/>
      <c r="DY4" s="60"/>
      <c r="DZ4" s="61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81" t="s">
        <v>66</v>
      </c>
      <c r="ER4" s="82"/>
      <c r="ES4" s="83"/>
      <c r="ET4" s="60"/>
      <c r="EU4" s="60"/>
      <c r="EV4" s="60"/>
      <c r="EW4" s="60"/>
      <c r="EX4" s="60"/>
      <c r="EY4" s="61"/>
      <c r="EZ4" s="60"/>
      <c r="FA4" s="60"/>
      <c r="FB4" s="60"/>
      <c r="FC4" s="60"/>
      <c r="FD4" s="60"/>
      <c r="FE4" s="61"/>
      <c r="FF4" s="59">
        <v>3.2</v>
      </c>
      <c r="FG4" s="60"/>
      <c r="FH4" s="60"/>
      <c r="FI4" s="60"/>
      <c r="FJ4" s="60"/>
      <c r="FK4" s="60"/>
      <c r="FL4" s="61"/>
      <c r="FM4" s="59">
        <v>3.3</v>
      </c>
      <c r="FN4" s="60"/>
      <c r="FO4" s="60"/>
      <c r="FP4" s="61"/>
      <c r="FQ4" s="59">
        <v>3.5</v>
      </c>
      <c r="FR4" s="60"/>
      <c r="FS4" s="60"/>
      <c r="FT4" s="60"/>
      <c r="FU4" s="60"/>
      <c r="FV4" s="61"/>
      <c r="FW4" s="59">
        <v>3.6</v>
      </c>
      <c r="FX4" s="60"/>
      <c r="FY4" s="60"/>
      <c r="FZ4" s="60"/>
      <c r="GA4" s="60"/>
      <c r="GB4" s="60"/>
      <c r="GC4" s="61"/>
      <c r="GD4" s="81" t="s">
        <v>79</v>
      </c>
      <c r="GE4" s="82"/>
      <c r="GF4" s="83"/>
      <c r="GG4" s="59">
        <v>4.1</v>
      </c>
      <c r="GH4" s="60"/>
      <c r="GI4" s="60"/>
      <c r="GJ4" s="60"/>
      <c r="GK4" s="60"/>
      <c r="GL4" s="61"/>
      <c r="GM4" s="59">
        <v>4.2</v>
      </c>
      <c r="GN4" s="60"/>
      <c r="GO4" s="60"/>
      <c r="GP4" s="60"/>
      <c r="GQ4" s="60"/>
      <c r="GR4" s="61"/>
      <c r="GS4" s="92">
        <v>4.3</v>
      </c>
      <c r="GT4" s="92"/>
      <c r="GU4" s="92"/>
      <c r="GV4" s="92"/>
      <c r="GW4" s="9"/>
      <c r="GX4" s="9"/>
      <c r="GY4" s="9"/>
    </row>
    <row r="5" spans="1:207" s="3" customFormat="1" ht="88.5" customHeight="1">
      <c r="A5" s="49"/>
      <c r="B5" s="87"/>
      <c r="C5" s="72"/>
      <c r="D5" s="73"/>
      <c r="E5" s="73"/>
      <c r="F5" s="74"/>
      <c r="G5" s="80" t="s">
        <v>7</v>
      </c>
      <c r="H5" s="80"/>
      <c r="I5" s="80"/>
      <c r="J5" s="50" t="s">
        <v>171</v>
      </c>
      <c r="K5" s="51"/>
      <c r="L5" s="51"/>
      <c r="M5" s="51"/>
      <c r="N5" s="51"/>
      <c r="O5" s="46"/>
      <c r="P5" s="50" t="s">
        <v>105</v>
      </c>
      <c r="Q5" s="51"/>
      <c r="R5" s="46"/>
      <c r="S5" s="50" t="s">
        <v>106</v>
      </c>
      <c r="T5" s="51"/>
      <c r="U5" s="46"/>
      <c r="V5" s="50" t="s">
        <v>107</v>
      </c>
      <c r="W5" s="51"/>
      <c r="X5" s="51"/>
      <c r="Y5" s="51"/>
      <c r="Z5" s="51"/>
      <c r="AA5" s="46"/>
      <c r="AB5" s="50" t="s">
        <v>139</v>
      </c>
      <c r="AC5" s="51"/>
      <c r="AD5" s="46"/>
      <c r="AE5" s="50" t="s">
        <v>172</v>
      </c>
      <c r="AF5" s="51"/>
      <c r="AG5" s="51"/>
      <c r="AH5" s="51"/>
      <c r="AI5" s="51"/>
      <c r="AJ5" s="46"/>
      <c r="AK5" s="50" t="s">
        <v>29</v>
      </c>
      <c r="AL5" s="51"/>
      <c r="AM5" s="46"/>
      <c r="AN5" s="50" t="s">
        <v>176</v>
      </c>
      <c r="AO5" s="51"/>
      <c r="AP5" s="51"/>
      <c r="AQ5" s="46"/>
      <c r="AR5" s="56" t="s">
        <v>8</v>
      </c>
      <c r="AS5" s="57"/>
      <c r="AT5" s="58"/>
      <c r="AU5" s="50" t="s">
        <v>32</v>
      </c>
      <c r="AV5" s="51"/>
      <c r="AW5" s="51"/>
      <c r="AX5" s="51"/>
      <c r="AY5" s="51"/>
      <c r="AZ5" s="46"/>
      <c r="BA5" s="50" t="s">
        <v>179</v>
      </c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46"/>
      <c r="BP5" s="50" t="s">
        <v>149</v>
      </c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46"/>
      <c r="CH5" s="50" t="s">
        <v>150</v>
      </c>
      <c r="CI5" s="51"/>
      <c r="CJ5" s="51"/>
      <c r="CK5" s="51"/>
      <c r="CL5" s="51"/>
      <c r="CM5" s="51"/>
      <c r="CN5" s="46"/>
      <c r="CO5" s="50" t="s">
        <v>54</v>
      </c>
      <c r="CP5" s="51"/>
      <c r="CQ5" s="51"/>
      <c r="CR5" s="51"/>
      <c r="CS5" s="51"/>
      <c r="CT5" s="46"/>
      <c r="CU5" s="50" t="s">
        <v>5</v>
      </c>
      <c r="CV5" s="51"/>
      <c r="CW5" s="51"/>
      <c r="CX5" s="51"/>
      <c r="CY5" s="51"/>
      <c r="CZ5" s="46"/>
      <c r="DA5" s="50" t="s">
        <v>59</v>
      </c>
      <c r="DB5" s="51"/>
      <c r="DC5" s="51"/>
      <c r="DD5" s="51"/>
      <c r="DE5" s="51"/>
      <c r="DF5" s="46"/>
      <c r="DG5" s="50" t="s">
        <v>151</v>
      </c>
      <c r="DH5" s="51"/>
      <c r="DI5" s="46"/>
      <c r="DJ5" s="50" t="s">
        <v>62</v>
      </c>
      <c r="DK5" s="51"/>
      <c r="DL5" s="46"/>
      <c r="DM5" s="50" t="s">
        <v>108</v>
      </c>
      <c r="DN5" s="51"/>
      <c r="DO5" s="51"/>
      <c r="DP5" s="51"/>
      <c r="DQ5" s="51"/>
      <c r="DR5" s="51"/>
      <c r="DS5" s="51"/>
      <c r="DT5" s="46"/>
      <c r="DU5" s="50" t="s">
        <v>6</v>
      </c>
      <c r="DV5" s="51"/>
      <c r="DW5" s="51"/>
      <c r="DX5" s="51"/>
      <c r="DY5" s="51"/>
      <c r="DZ5" s="46"/>
      <c r="EA5" s="50" t="s">
        <v>180</v>
      </c>
      <c r="EB5" s="51"/>
      <c r="EC5" s="51"/>
      <c r="ED5" s="46"/>
      <c r="EE5" s="50" t="s">
        <v>181</v>
      </c>
      <c r="EF5" s="51"/>
      <c r="EG5" s="51"/>
      <c r="EH5" s="51"/>
      <c r="EI5" s="51"/>
      <c r="EJ5" s="51"/>
      <c r="EK5" s="51"/>
      <c r="EL5" s="46"/>
      <c r="EM5" s="50" t="s">
        <v>187</v>
      </c>
      <c r="EN5" s="51"/>
      <c r="EO5" s="51"/>
      <c r="EP5" s="46"/>
      <c r="EQ5" s="80" t="s">
        <v>9</v>
      </c>
      <c r="ER5" s="80"/>
      <c r="ES5" s="80"/>
      <c r="ET5" s="51" t="s">
        <v>194</v>
      </c>
      <c r="EU5" s="51"/>
      <c r="EV5" s="51"/>
      <c r="EW5" s="51"/>
      <c r="EX5" s="51"/>
      <c r="EY5" s="46"/>
      <c r="EZ5" s="51" t="s">
        <v>199</v>
      </c>
      <c r="FA5" s="51"/>
      <c r="FB5" s="51"/>
      <c r="FC5" s="51"/>
      <c r="FD5" s="51"/>
      <c r="FE5" s="46"/>
      <c r="FF5" s="50" t="s">
        <v>67</v>
      </c>
      <c r="FG5" s="51"/>
      <c r="FH5" s="84"/>
      <c r="FI5" s="84"/>
      <c r="FJ5" s="84"/>
      <c r="FK5" s="84"/>
      <c r="FL5" s="85"/>
      <c r="FM5" s="50" t="s">
        <v>70</v>
      </c>
      <c r="FN5" s="51"/>
      <c r="FO5" s="51"/>
      <c r="FP5" s="46"/>
      <c r="FQ5" s="50" t="s">
        <v>74</v>
      </c>
      <c r="FR5" s="51"/>
      <c r="FS5" s="51"/>
      <c r="FT5" s="51"/>
      <c r="FU5" s="51"/>
      <c r="FV5" s="46"/>
      <c r="FW5" s="50" t="s">
        <v>77</v>
      </c>
      <c r="FX5" s="51"/>
      <c r="FY5" s="51"/>
      <c r="FZ5" s="51"/>
      <c r="GA5" s="51"/>
      <c r="GB5" s="51"/>
      <c r="GC5" s="46"/>
      <c r="GD5" s="80" t="s">
        <v>80</v>
      </c>
      <c r="GE5" s="80"/>
      <c r="GF5" s="80"/>
      <c r="GG5" s="50" t="s">
        <v>152</v>
      </c>
      <c r="GH5" s="51"/>
      <c r="GI5" s="51"/>
      <c r="GJ5" s="51"/>
      <c r="GK5" s="51"/>
      <c r="GL5" s="46"/>
      <c r="GM5" s="50" t="s">
        <v>153</v>
      </c>
      <c r="GN5" s="51"/>
      <c r="GO5" s="51"/>
      <c r="GP5" s="51"/>
      <c r="GQ5" s="51"/>
      <c r="GR5" s="46"/>
      <c r="GS5" s="47" t="s">
        <v>155</v>
      </c>
      <c r="GT5" s="47"/>
      <c r="GU5" s="47"/>
      <c r="GV5" s="47"/>
      <c r="GW5" s="12"/>
      <c r="GX5" s="12"/>
      <c r="GY5" s="12"/>
    </row>
    <row r="6" spans="1:207" s="3" customFormat="1" ht="88.5" customHeight="1">
      <c r="A6" s="49"/>
      <c r="B6" s="87"/>
      <c r="C6" s="47" t="s">
        <v>18</v>
      </c>
      <c r="D6" s="48" t="s">
        <v>30</v>
      </c>
      <c r="E6" s="48" t="s">
        <v>16</v>
      </c>
      <c r="F6" s="47" t="s">
        <v>17</v>
      </c>
      <c r="G6" s="80" t="s">
        <v>20</v>
      </c>
      <c r="H6" s="80" t="s">
        <v>10</v>
      </c>
      <c r="I6" s="80" t="s">
        <v>21</v>
      </c>
      <c r="J6" s="48" t="s">
        <v>19</v>
      </c>
      <c r="K6" s="48" t="s">
        <v>13</v>
      </c>
      <c r="L6" s="47" t="s">
        <v>109</v>
      </c>
      <c r="M6" s="47" t="s">
        <v>110</v>
      </c>
      <c r="N6" s="47" t="s">
        <v>10</v>
      </c>
      <c r="O6" s="47" t="s">
        <v>11</v>
      </c>
      <c r="P6" s="8" t="s">
        <v>111</v>
      </c>
      <c r="Q6" s="47" t="s">
        <v>10</v>
      </c>
      <c r="R6" s="47" t="s">
        <v>11</v>
      </c>
      <c r="S6" s="8" t="s">
        <v>112</v>
      </c>
      <c r="T6" s="47" t="s">
        <v>10</v>
      </c>
      <c r="U6" s="47" t="s">
        <v>11</v>
      </c>
      <c r="V6" s="48" t="s">
        <v>27</v>
      </c>
      <c r="W6" s="48" t="s">
        <v>28</v>
      </c>
      <c r="X6" s="47" t="s">
        <v>234</v>
      </c>
      <c r="Y6" s="47" t="s">
        <v>113</v>
      </c>
      <c r="Z6" s="47" t="s">
        <v>10</v>
      </c>
      <c r="AA6" s="47" t="s">
        <v>11</v>
      </c>
      <c r="AB6" s="8" t="s">
        <v>114</v>
      </c>
      <c r="AC6" s="47" t="s">
        <v>10</v>
      </c>
      <c r="AD6" s="47" t="s">
        <v>11</v>
      </c>
      <c r="AE6" s="48" t="s">
        <v>173</v>
      </c>
      <c r="AF6" s="48" t="s">
        <v>174</v>
      </c>
      <c r="AG6" s="48" t="s">
        <v>175</v>
      </c>
      <c r="AH6" s="48" t="s">
        <v>113</v>
      </c>
      <c r="AI6" s="48" t="s">
        <v>10</v>
      </c>
      <c r="AJ6" s="48" t="s">
        <v>11</v>
      </c>
      <c r="AK6" s="8" t="s">
        <v>158</v>
      </c>
      <c r="AL6" s="47" t="s">
        <v>10</v>
      </c>
      <c r="AM6" s="47" t="s">
        <v>11</v>
      </c>
      <c r="AN6" s="47" t="s">
        <v>12</v>
      </c>
      <c r="AO6" s="11" t="s">
        <v>132</v>
      </c>
      <c r="AP6" s="47" t="s">
        <v>10</v>
      </c>
      <c r="AQ6" s="47" t="s">
        <v>11</v>
      </c>
      <c r="AR6" s="53" t="s">
        <v>20</v>
      </c>
      <c r="AS6" s="53" t="s">
        <v>10</v>
      </c>
      <c r="AT6" s="53" t="s">
        <v>21</v>
      </c>
      <c r="AU6" s="48" t="s">
        <v>33</v>
      </c>
      <c r="AV6" s="48" t="s">
        <v>13</v>
      </c>
      <c r="AW6" s="47" t="s">
        <v>115</v>
      </c>
      <c r="AX6" s="47" t="s">
        <v>113</v>
      </c>
      <c r="AY6" s="47" t="s">
        <v>10</v>
      </c>
      <c r="AZ6" s="47" t="s">
        <v>11</v>
      </c>
      <c r="BA6" s="69" t="s">
        <v>46</v>
      </c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1"/>
      <c r="BM6" s="8" t="s">
        <v>116</v>
      </c>
      <c r="BN6" s="47" t="s">
        <v>10</v>
      </c>
      <c r="BO6" s="47" t="s">
        <v>11</v>
      </c>
      <c r="BP6" s="69" t="s">
        <v>48</v>
      </c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1"/>
      <c r="CB6" s="48" t="s">
        <v>47</v>
      </c>
      <c r="CC6" s="48" t="s">
        <v>13</v>
      </c>
      <c r="CD6" s="47" t="s">
        <v>159</v>
      </c>
      <c r="CE6" s="47" t="s">
        <v>113</v>
      </c>
      <c r="CF6" s="47" t="s">
        <v>10</v>
      </c>
      <c r="CG6" s="47" t="s">
        <v>11</v>
      </c>
      <c r="CH6" s="69" t="s">
        <v>49</v>
      </c>
      <c r="CI6" s="70"/>
      <c r="CJ6" s="70"/>
      <c r="CK6" s="70"/>
      <c r="CL6" s="8" t="s">
        <v>160</v>
      </c>
      <c r="CM6" s="47" t="s">
        <v>10</v>
      </c>
      <c r="CN6" s="47" t="s">
        <v>11</v>
      </c>
      <c r="CO6" s="48" t="s">
        <v>55</v>
      </c>
      <c r="CP6" s="48" t="s">
        <v>56</v>
      </c>
      <c r="CQ6" s="47" t="s">
        <v>117</v>
      </c>
      <c r="CR6" s="47" t="s">
        <v>113</v>
      </c>
      <c r="CS6" s="47" t="s">
        <v>10</v>
      </c>
      <c r="CT6" s="47" t="s">
        <v>11</v>
      </c>
      <c r="CU6" s="48" t="s">
        <v>57</v>
      </c>
      <c r="CV6" s="48" t="s">
        <v>58</v>
      </c>
      <c r="CW6" s="47" t="s">
        <v>161</v>
      </c>
      <c r="CX6" s="47" t="s">
        <v>110</v>
      </c>
      <c r="CY6" s="47" t="s">
        <v>10</v>
      </c>
      <c r="CZ6" s="47" t="s">
        <v>11</v>
      </c>
      <c r="DA6" s="48" t="s">
        <v>60</v>
      </c>
      <c r="DB6" s="48" t="s">
        <v>61</v>
      </c>
      <c r="DC6" s="47" t="s">
        <v>162</v>
      </c>
      <c r="DD6" s="47" t="s">
        <v>113</v>
      </c>
      <c r="DE6" s="47" t="s">
        <v>10</v>
      </c>
      <c r="DF6" s="47" t="s">
        <v>11</v>
      </c>
      <c r="DG6" s="11" t="s">
        <v>118</v>
      </c>
      <c r="DH6" s="47" t="s">
        <v>10</v>
      </c>
      <c r="DI6" s="47" t="s">
        <v>11</v>
      </c>
      <c r="DJ6" s="8" t="s">
        <v>163</v>
      </c>
      <c r="DK6" s="47" t="s">
        <v>10</v>
      </c>
      <c r="DL6" s="47" t="s">
        <v>11</v>
      </c>
      <c r="DM6" s="69" t="s">
        <v>63</v>
      </c>
      <c r="DN6" s="70"/>
      <c r="DO6" s="70"/>
      <c r="DP6" s="70"/>
      <c r="DQ6" s="47" t="s">
        <v>164</v>
      </c>
      <c r="DR6" s="47" t="s">
        <v>113</v>
      </c>
      <c r="DS6" s="47" t="s">
        <v>10</v>
      </c>
      <c r="DT6" s="47" t="s">
        <v>11</v>
      </c>
      <c r="DU6" s="47" t="s">
        <v>2</v>
      </c>
      <c r="DV6" s="47" t="s">
        <v>1</v>
      </c>
      <c r="DW6" s="47" t="s">
        <v>119</v>
      </c>
      <c r="DX6" s="8" t="s">
        <v>165</v>
      </c>
      <c r="DY6" s="48" t="s">
        <v>10</v>
      </c>
      <c r="DZ6" s="48" t="s">
        <v>11</v>
      </c>
      <c r="EA6" s="47" t="s">
        <v>12</v>
      </c>
      <c r="EB6" s="11" t="s">
        <v>132</v>
      </c>
      <c r="EC6" s="47" t="s">
        <v>10</v>
      </c>
      <c r="ED6" s="47" t="s">
        <v>11</v>
      </c>
      <c r="EE6" s="48" t="s">
        <v>183</v>
      </c>
      <c r="EF6" s="48" t="s">
        <v>184</v>
      </c>
      <c r="EG6" s="48" t="s">
        <v>185</v>
      </c>
      <c r="EH6" s="48" t="s">
        <v>186</v>
      </c>
      <c r="EI6" s="47" t="s">
        <v>182</v>
      </c>
      <c r="EJ6" s="47" t="s">
        <v>113</v>
      </c>
      <c r="EK6" s="47" t="s">
        <v>10</v>
      </c>
      <c r="EL6" s="47" t="s">
        <v>11</v>
      </c>
      <c r="EM6" s="47" t="s">
        <v>12</v>
      </c>
      <c r="EN6" s="11" t="s">
        <v>134</v>
      </c>
      <c r="EO6" s="47" t="s">
        <v>10</v>
      </c>
      <c r="EP6" s="47" t="s">
        <v>11</v>
      </c>
      <c r="EQ6" s="80" t="s">
        <v>20</v>
      </c>
      <c r="ER6" s="80" t="s">
        <v>10</v>
      </c>
      <c r="ES6" s="80" t="s">
        <v>21</v>
      </c>
      <c r="ET6" s="48" t="s">
        <v>191</v>
      </c>
      <c r="EU6" s="48" t="s">
        <v>192</v>
      </c>
      <c r="EV6" s="47" t="s">
        <v>193</v>
      </c>
      <c r="EW6" s="47" t="s">
        <v>113</v>
      </c>
      <c r="EX6" s="47" t="s">
        <v>10</v>
      </c>
      <c r="EY6" s="47" t="s">
        <v>11</v>
      </c>
      <c r="EZ6" s="48" t="s">
        <v>200</v>
      </c>
      <c r="FA6" s="48" t="s">
        <v>201</v>
      </c>
      <c r="FB6" s="47" t="s">
        <v>202</v>
      </c>
      <c r="FC6" s="47" t="s">
        <v>113</v>
      </c>
      <c r="FD6" s="47" t="s">
        <v>10</v>
      </c>
      <c r="FE6" s="47" t="s">
        <v>11</v>
      </c>
      <c r="FF6" s="47" t="s">
        <v>195</v>
      </c>
      <c r="FG6" s="48" t="s">
        <v>196</v>
      </c>
      <c r="FH6" s="47" t="s">
        <v>68</v>
      </c>
      <c r="FI6" s="47" t="s">
        <v>197</v>
      </c>
      <c r="FJ6" s="8" t="s">
        <v>69</v>
      </c>
      <c r="FK6" s="48" t="s">
        <v>10</v>
      </c>
      <c r="FL6" s="48" t="s">
        <v>11</v>
      </c>
      <c r="FM6" s="47" t="s">
        <v>73</v>
      </c>
      <c r="FN6" s="8" t="s">
        <v>120</v>
      </c>
      <c r="FO6" s="48" t="s">
        <v>10</v>
      </c>
      <c r="FP6" s="48" t="s">
        <v>11</v>
      </c>
      <c r="FQ6" s="48" t="s">
        <v>75</v>
      </c>
      <c r="FR6" s="48" t="s">
        <v>76</v>
      </c>
      <c r="FS6" s="47" t="s">
        <v>121</v>
      </c>
      <c r="FT6" s="47" t="s">
        <v>113</v>
      </c>
      <c r="FU6" s="47" t="s">
        <v>10</v>
      </c>
      <c r="FV6" s="47" t="s">
        <v>11</v>
      </c>
      <c r="FW6" s="69" t="s">
        <v>78</v>
      </c>
      <c r="FX6" s="70"/>
      <c r="FY6" s="70"/>
      <c r="FZ6" s="70"/>
      <c r="GA6" s="8" t="s">
        <v>122</v>
      </c>
      <c r="GB6" s="48" t="s">
        <v>10</v>
      </c>
      <c r="GC6" s="48" t="s">
        <v>11</v>
      </c>
      <c r="GD6" s="80" t="s">
        <v>20</v>
      </c>
      <c r="GE6" s="80" t="s">
        <v>10</v>
      </c>
      <c r="GF6" s="80" t="s">
        <v>21</v>
      </c>
      <c r="GG6" s="48" t="s">
        <v>140</v>
      </c>
      <c r="GH6" s="48" t="s">
        <v>81</v>
      </c>
      <c r="GI6" s="47" t="s">
        <v>123</v>
      </c>
      <c r="GJ6" s="47" t="s">
        <v>110</v>
      </c>
      <c r="GK6" s="47" t="s">
        <v>10</v>
      </c>
      <c r="GL6" s="47" t="s">
        <v>11</v>
      </c>
      <c r="GM6" s="47" t="s">
        <v>154</v>
      </c>
      <c r="GN6" s="48" t="s">
        <v>82</v>
      </c>
      <c r="GO6" s="47" t="s">
        <v>119</v>
      </c>
      <c r="GP6" s="8" t="s">
        <v>124</v>
      </c>
      <c r="GQ6" s="48" t="s">
        <v>10</v>
      </c>
      <c r="GR6" s="48" t="s">
        <v>11</v>
      </c>
      <c r="GS6" s="47" t="s">
        <v>12</v>
      </c>
      <c r="GT6" s="11" t="s">
        <v>125</v>
      </c>
      <c r="GU6" s="47" t="s">
        <v>10</v>
      </c>
      <c r="GV6" s="47" t="s">
        <v>11</v>
      </c>
      <c r="GW6" s="12"/>
      <c r="GX6" s="12"/>
      <c r="GY6" s="12"/>
    </row>
    <row r="7" spans="1:207" s="3" customFormat="1" ht="32.25" customHeight="1">
      <c r="A7" s="49"/>
      <c r="B7" s="87"/>
      <c r="C7" s="47"/>
      <c r="D7" s="49"/>
      <c r="E7" s="49"/>
      <c r="F7" s="47"/>
      <c r="G7" s="80"/>
      <c r="H7" s="80"/>
      <c r="I7" s="80"/>
      <c r="J7" s="49"/>
      <c r="K7" s="49"/>
      <c r="L7" s="47"/>
      <c r="M7" s="47"/>
      <c r="N7" s="47"/>
      <c r="O7" s="47"/>
      <c r="P7" s="11" t="s">
        <v>25</v>
      </c>
      <c r="Q7" s="47"/>
      <c r="R7" s="47"/>
      <c r="S7" s="11" t="s">
        <v>23</v>
      </c>
      <c r="T7" s="47"/>
      <c r="U7" s="47"/>
      <c r="V7" s="49"/>
      <c r="W7" s="49"/>
      <c r="X7" s="47"/>
      <c r="Y7" s="47"/>
      <c r="Z7" s="47"/>
      <c r="AA7" s="47"/>
      <c r="AB7" s="11" t="s">
        <v>23</v>
      </c>
      <c r="AC7" s="47"/>
      <c r="AD7" s="47"/>
      <c r="AE7" s="49"/>
      <c r="AF7" s="49"/>
      <c r="AG7" s="49"/>
      <c r="AH7" s="49"/>
      <c r="AI7" s="49"/>
      <c r="AJ7" s="49"/>
      <c r="AK7" s="11" t="s">
        <v>23</v>
      </c>
      <c r="AL7" s="47"/>
      <c r="AM7" s="47"/>
      <c r="AN7" s="47"/>
      <c r="AO7" s="11" t="s">
        <v>178</v>
      </c>
      <c r="AP7" s="47"/>
      <c r="AQ7" s="47"/>
      <c r="AR7" s="54"/>
      <c r="AS7" s="54"/>
      <c r="AT7" s="54"/>
      <c r="AU7" s="49"/>
      <c r="AV7" s="49"/>
      <c r="AW7" s="47"/>
      <c r="AX7" s="47"/>
      <c r="AY7" s="47"/>
      <c r="AZ7" s="47"/>
      <c r="BA7" s="65" t="s">
        <v>34</v>
      </c>
      <c r="BB7" s="65" t="s">
        <v>35</v>
      </c>
      <c r="BC7" s="65" t="s">
        <v>36</v>
      </c>
      <c r="BD7" s="65" t="s">
        <v>37</v>
      </c>
      <c r="BE7" s="65" t="s">
        <v>38</v>
      </c>
      <c r="BF7" s="65" t="s">
        <v>39</v>
      </c>
      <c r="BG7" s="65" t="s">
        <v>40</v>
      </c>
      <c r="BH7" s="65" t="s">
        <v>41</v>
      </c>
      <c r="BI7" s="65" t="s">
        <v>42</v>
      </c>
      <c r="BJ7" s="65" t="s">
        <v>43</v>
      </c>
      <c r="BK7" s="65" t="s">
        <v>44</v>
      </c>
      <c r="BL7" s="65" t="s">
        <v>45</v>
      </c>
      <c r="BM7" s="11" t="s">
        <v>72</v>
      </c>
      <c r="BN7" s="47"/>
      <c r="BO7" s="47"/>
      <c r="BP7" s="65" t="s">
        <v>34</v>
      </c>
      <c r="BQ7" s="65" t="s">
        <v>35</v>
      </c>
      <c r="BR7" s="65" t="s">
        <v>36</v>
      </c>
      <c r="BS7" s="65" t="s">
        <v>37</v>
      </c>
      <c r="BT7" s="65" t="s">
        <v>38</v>
      </c>
      <c r="BU7" s="65" t="s">
        <v>39</v>
      </c>
      <c r="BV7" s="65" t="s">
        <v>40</v>
      </c>
      <c r="BW7" s="65" t="s">
        <v>41</v>
      </c>
      <c r="BX7" s="65" t="s">
        <v>42</v>
      </c>
      <c r="BY7" s="65" t="s">
        <v>43</v>
      </c>
      <c r="BZ7" s="65" t="s">
        <v>44</v>
      </c>
      <c r="CA7" s="65" t="s">
        <v>45</v>
      </c>
      <c r="CB7" s="49"/>
      <c r="CC7" s="49"/>
      <c r="CD7" s="47"/>
      <c r="CE7" s="47"/>
      <c r="CF7" s="47"/>
      <c r="CG7" s="47"/>
      <c r="CH7" s="65" t="s">
        <v>50</v>
      </c>
      <c r="CI7" s="65" t="s">
        <v>51</v>
      </c>
      <c r="CJ7" s="65" t="s">
        <v>52</v>
      </c>
      <c r="CK7" s="65" t="s">
        <v>53</v>
      </c>
      <c r="CL7" s="11" t="s">
        <v>72</v>
      </c>
      <c r="CM7" s="47"/>
      <c r="CN7" s="47"/>
      <c r="CO7" s="49"/>
      <c r="CP7" s="49"/>
      <c r="CQ7" s="47"/>
      <c r="CR7" s="47"/>
      <c r="CS7" s="47"/>
      <c r="CT7" s="47"/>
      <c r="CU7" s="49"/>
      <c r="CV7" s="49"/>
      <c r="CW7" s="47"/>
      <c r="CX7" s="47"/>
      <c r="CY7" s="47"/>
      <c r="CZ7" s="47"/>
      <c r="DA7" s="49"/>
      <c r="DB7" s="49"/>
      <c r="DC7" s="47"/>
      <c r="DD7" s="47"/>
      <c r="DE7" s="47"/>
      <c r="DF7" s="47"/>
      <c r="DG7" s="11" t="s">
        <v>23</v>
      </c>
      <c r="DH7" s="47"/>
      <c r="DI7" s="47"/>
      <c r="DJ7" s="11" t="s">
        <v>23</v>
      </c>
      <c r="DK7" s="47"/>
      <c r="DL7" s="47"/>
      <c r="DM7" s="65" t="s">
        <v>50</v>
      </c>
      <c r="DN7" s="65" t="s">
        <v>51</v>
      </c>
      <c r="DO7" s="65" t="s">
        <v>52</v>
      </c>
      <c r="DP7" s="65" t="s">
        <v>53</v>
      </c>
      <c r="DQ7" s="47"/>
      <c r="DR7" s="47"/>
      <c r="DS7" s="47"/>
      <c r="DT7" s="47"/>
      <c r="DU7" s="47"/>
      <c r="DV7" s="47"/>
      <c r="DW7" s="47"/>
      <c r="DX7" s="11" t="s">
        <v>64</v>
      </c>
      <c r="DY7" s="49"/>
      <c r="DZ7" s="49"/>
      <c r="EA7" s="47"/>
      <c r="EB7" s="11" t="s">
        <v>178</v>
      </c>
      <c r="EC7" s="47"/>
      <c r="ED7" s="47"/>
      <c r="EE7" s="49"/>
      <c r="EF7" s="49"/>
      <c r="EG7" s="49"/>
      <c r="EH7" s="49"/>
      <c r="EI7" s="47"/>
      <c r="EJ7" s="47"/>
      <c r="EK7" s="47"/>
      <c r="EL7" s="47"/>
      <c r="EM7" s="47"/>
      <c r="EN7" s="11" t="s">
        <v>189</v>
      </c>
      <c r="EO7" s="47"/>
      <c r="EP7" s="47"/>
      <c r="EQ7" s="80"/>
      <c r="ER7" s="80"/>
      <c r="ES7" s="80"/>
      <c r="ET7" s="49"/>
      <c r="EU7" s="49"/>
      <c r="EV7" s="47"/>
      <c r="EW7" s="47"/>
      <c r="EX7" s="47"/>
      <c r="EY7" s="47"/>
      <c r="EZ7" s="49"/>
      <c r="FA7" s="49"/>
      <c r="FB7" s="47"/>
      <c r="FC7" s="47"/>
      <c r="FD7" s="47"/>
      <c r="FE7" s="47"/>
      <c r="FF7" s="47"/>
      <c r="FG7" s="49"/>
      <c r="FH7" s="47"/>
      <c r="FI7" s="47"/>
      <c r="FJ7" s="10" t="s">
        <v>126</v>
      </c>
      <c r="FK7" s="49"/>
      <c r="FL7" s="49"/>
      <c r="FM7" s="47"/>
      <c r="FN7" s="11" t="s">
        <v>71</v>
      </c>
      <c r="FO7" s="49"/>
      <c r="FP7" s="49"/>
      <c r="FQ7" s="49"/>
      <c r="FR7" s="49"/>
      <c r="FS7" s="47"/>
      <c r="FT7" s="47"/>
      <c r="FU7" s="47"/>
      <c r="FV7" s="47"/>
      <c r="FW7" s="65" t="s">
        <v>50</v>
      </c>
      <c r="FX7" s="65" t="s">
        <v>51</v>
      </c>
      <c r="FY7" s="65" t="s">
        <v>52</v>
      </c>
      <c r="FZ7" s="65" t="s">
        <v>53</v>
      </c>
      <c r="GA7" s="11" t="s">
        <v>71</v>
      </c>
      <c r="GB7" s="49"/>
      <c r="GC7" s="49"/>
      <c r="GD7" s="80"/>
      <c r="GE7" s="80"/>
      <c r="GF7" s="80"/>
      <c r="GG7" s="49"/>
      <c r="GH7" s="49"/>
      <c r="GI7" s="47"/>
      <c r="GJ7" s="47"/>
      <c r="GK7" s="47"/>
      <c r="GL7" s="47"/>
      <c r="GM7" s="47"/>
      <c r="GN7" s="49"/>
      <c r="GO7" s="47"/>
      <c r="GP7" s="10" t="s">
        <v>127</v>
      </c>
      <c r="GQ7" s="49"/>
      <c r="GR7" s="49"/>
      <c r="GS7" s="47"/>
      <c r="GT7" s="11" t="s">
        <v>83</v>
      </c>
      <c r="GU7" s="47"/>
      <c r="GV7" s="47"/>
      <c r="GW7" s="12"/>
      <c r="GX7" s="12"/>
      <c r="GY7" s="12"/>
    </row>
    <row r="8" spans="1:207" s="3" customFormat="1" ht="79.5" customHeight="1" hidden="1">
      <c r="A8" s="52"/>
      <c r="B8" s="88"/>
      <c r="C8" s="47"/>
      <c r="D8" s="52"/>
      <c r="E8" s="49"/>
      <c r="F8" s="47"/>
      <c r="G8" s="80"/>
      <c r="H8" s="80"/>
      <c r="I8" s="80"/>
      <c r="J8" s="52"/>
      <c r="K8" s="52"/>
      <c r="L8" s="47"/>
      <c r="M8" s="47"/>
      <c r="N8" s="47"/>
      <c r="O8" s="47"/>
      <c r="P8" s="11" t="s">
        <v>26</v>
      </c>
      <c r="Q8" s="47"/>
      <c r="R8" s="47"/>
      <c r="S8" s="11" t="s">
        <v>24</v>
      </c>
      <c r="T8" s="47"/>
      <c r="U8" s="47"/>
      <c r="V8" s="52"/>
      <c r="W8" s="52"/>
      <c r="X8" s="47"/>
      <c r="Y8" s="47"/>
      <c r="Z8" s="47"/>
      <c r="AA8" s="47"/>
      <c r="AB8" s="11" t="s">
        <v>24</v>
      </c>
      <c r="AC8" s="47"/>
      <c r="AD8" s="47"/>
      <c r="AE8" s="52"/>
      <c r="AF8" s="52"/>
      <c r="AG8" s="52"/>
      <c r="AH8" s="52"/>
      <c r="AI8" s="52"/>
      <c r="AJ8" s="52"/>
      <c r="AK8" s="11" t="s">
        <v>24</v>
      </c>
      <c r="AL8" s="47"/>
      <c r="AM8" s="47"/>
      <c r="AN8" s="47"/>
      <c r="AO8" s="11" t="s">
        <v>72</v>
      </c>
      <c r="AP8" s="47"/>
      <c r="AQ8" s="47"/>
      <c r="AR8" s="55"/>
      <c r="AS8" s="55"/>
      <c r="AT8" s="55"/>
      <c r="AU8" s="52"/>
      <c r="AV8" s="52"/>
      <c r="AW8" s="47"/>
      <c r="AX8" s="47"/>
      <c r="AY8" s="47"/>
      <c r="AZ8" s="47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11" t="s">
        <v>71</v>
      </c>
      <c r="BN8" s="47"/>
      <c r="BO8" s="47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52"/>
      <c r="CC8" s="52"/>
      <c r="CD8" s="47"/>
      <c r="CE8" s="47"/>
      <c r="CF8" s="47"/>
      <c r="CG8" s="47"/>
      <c r="CH8" s="66"/>
      <c r="CI8" s="66"/>
      <c r="CJ8" s="66"/>
      <c r="CK8" s="66"/>
      <c r="CL8" s="11" t="s">
        <v>71</v>
      </c>
      <c r="CM8" s="47"/>
      <c r="CN8" s="47"/>
      <c r="CO8" s="52"/>
      <c r="CP8" s="52"/>
      <c r="CQ8" s="47"/>
      <c r="CR8" s="47"/>
      <c r="CS8" s="47"/>
      <c r="CT8" s="47"/>
      <c r="CU8" s="52"/>
      <c r="CV8" s="52"/>
      <c r="CW8" s="47"/>
      <c r="CX8" s="47"/>
      <c r="CY8" s="47"/>
      <c r="CZ8" s="47"/>
      <c r="DA8" s="52"/>
      <c r="DB8" s="52"/>
      <c r="DC8" s="47"/>
      <c r="DD8" s="47"/>
      <c r="DE8" s="47"/>
      <c r="DF8" s="47"/>
      <c r="DG8" s="11" t="s">
        <v>24</v>
      </c>
      <c r="DH8" s="47"/>
      <c r="DI8" s="47"/>
      <c r="DJ8" s="11" t="s">
        <v>24</v>
      </c>
      <c r="DK8" s="47"/>
      <c r="DL8" s="47"/>
      <c r="DM8" s="66"/>
      <c r="DN8" s="66"/>
      <c r="DO8" s="66"/>
      <c r="DP8" s="66"/>
      <c r="DQ8" s="47"/>
      <c r="DR8" s="47"/>
      <c r="DS8" s="47"/>
      <c r="DT8" s="47"/>
      <c r="DU8" s="47"/>
      <c r="DV8" s="47"/>
      <c r="DW8" s="47"/>
      <c r="DX8" s="11" t="s">
        <v>65</v>
      </c>
      <c r="DY8" s="52"/>
      <c r="DZ8" s="52"/>
      <c r="EA8" s="47"/>
      <c r="EB8" s="11" t="s">
        <v>72</v>
      </c>
      <c r="EC8" s="47"/>
      <c r="ED8" s="47"/>
      <c r="EE8" s="52"/>
      <c r="EF8" s="52"/>
      <c r="EG8" s="52"/>
      <c r="EH8" s="52"/>
      <c r="EI8" s="47"/>
      <c r="EJ8" s="47"/>
      <c r="EK8" s="47"/>
      <c r="EL8" s="47"/>
      <c r="EM8" s="47"/>
      <c r="EN8" s="11" t="s">
        <v>190</v>
      </c>
      <c r="EO8" s="47"/>
      <c r="EP8" s="47"/>
      <c r="EQ8" s="80"/>
      <c r="ER8" s="80"/>
      <c r="ES8" s="80"/>
      <c r="ET8" s="52"/>
      <c r="EU8" s="52"/>
      <c r="EV8" s="47"/>
      <c r="EW8" s="47"/>
      <c r="EX8" s="47"/>
      <c r="EY8" s="47"/>
      <c r="EZ8" s="52"/>
      <c r="FA8" s="52"/>
      <c r="FB8" s="47"/>
      <c r="FC8" s="47"/>
      <c r="FD8" s="47"/>
      <c r="FE8" s="47"/>
      <c r="FF8" s="47"/>
      <c r="FG8" s="52"/>
      <c r="FH8" s="47"/>
      <c r="FI8" s="47"/>
      <c r="FJ8" s="10" t="s">
        <v>128</v>
      </c>
      <c r="FK8" s="52"/>
      <c r="FL8" s="52"/>
      <c r="FM8" s="47"/>
      <c r="FN8" s="11" t="s">
        <v>72</v>
      </c>
      <c r="FO8" s="52"/>
      <c r="FP8" s="52"/>
      <c r="FQ8" s="52"/>
      <c r="FR8" s="52"/>
      <c r="FS8" s="47"/>
      <c r="FT8" s="47"/>
      <c r="FU8" s="47"/>
      <c r="FV8" s="47"/>
      <c r="FW8" s="66"/>
      <c r="FX8" s="66"/>
      <c r="FY8" s="66"/>
      <c r="FZ8" s="66"/>
      <c r="GA8" s="11" t="s">
        <v>72</v>
      </c>
      <c r="GB8" s="52"/>
      <c r="GC8" s="52"/>
      <c r="GD8" s="80"/>
      <c r="GE8" s="80"/>
      <c r="GF8" s="80"/>
      <c r="GG8" s="52"/>
      <c r="GH8" s="52"/>
      <c r="GI8" s="47"/>
      <c r="GJ8" s="47"/>
      <c r="GK8" s="47"/>
      <c r="GL8" s="47"/>
      <c r="GM8" s="47"/>
      <c r="GN8" s="52"/>
      <c r="GO8" s="47"/>
      <c r="GP8" s="10" t="s">
        <v>129</v>
      </c>
      <c r="GQ8" s="52"/>
      <c r="GR8" s="52"/>
      <c r="GS8" s="47"/>
      <c r="GT8" s="11" t="s">
        <v>84</v>
      </c>
      <c r="GU8" s="47"/>
      <c r="GV8" s="47"/>
      <c r="GW8" s="12"/>
      <c r="GX8" s="12"/>
      <c r="GY8" s="12"/>
    </row>
    <row r="9" spans="1:207" s="3" customFormat="1" ht="27.75" customHeight="1">
      <c r="A9" s="13" t="s">
        <v>3</v>
      </c>
      <c r="B9" s="13">
        <v>1</v>
      </c>
      <c r="C9" s="11">
        <v>2</v>
      </c>
      <c r="D9" s="13">
        <v>3</v>
      </c>
      <c r="E9" s="11">
        <v>4</v>
      </c>
      <c r="F9" s="13">
        <v>5</v>
      </c>
      <c r="G9" s="11">
        <v>6</v>
      </c>
      <c r="H9" s="13">
        <v>7</v>
      </c>
      <c r="I9" s="11">
        <v>8</v>
      </c>
      <c r="J9" s="13">
        <v>9</v>
      </c>
      <c r="K9" s="11">
        <v>10</v>
      </c>
      <c r="L9" s="13">
        <v>11</v>
      </c>
      <c r="M9" s="11">
        <v>12</v>
      </c>
      <c r="N9" s="13">
        <v>13</v>
      </c>
      <c r="O9" s="11">
        <v>14</v>
      </c>
      <c r="P9" s="13">
        <v>15</v>
      </c>
      <c r="Q9" s="11">
        <v>16</v>
      </c>
      <c r="R9" s="13">
        <v>17</v>
      </c>
      <c r="S9" s="11">
        <v>18</v>
      </c>
      <c r="T9" s="13">
        <v>19</v>
      </c>
      <c r="U9" s="11">
        <v>20</v>
      </c>
      <c r="V9" s="13">
        <v>21</v>
      </c>
      <c r="W9" s="11">
        <v>22</v>
      </c>
      <c r="X9" s="13">
        <v>23</v>
      </c>
      <c r="Y9" s="11">
        <v>24</v>
      </c>
      <c r="Z9" s="13">
        <v>25</v>
      </c>
      <c r="AA9" s="11">
        <v>26</v>
      </c>
      <c r="AB9" s="13">
        <v>27</v>
      </c>
      <c r="AC9" s="11">
        <v>28</v>
      </c>
      <c r="AD9" s="13">
        <v>29</v>
      </c>
      <c r="AE9" s="11">
        <v>30</v>
      </c>
      <c r="AF9" s="13">
        <v>31</v>
      </c>
      <c r="AG9" s="11">
        <v>32</v>
      </c>
      <c r="AH9" s="13">
        <v>33</v>
      </c>
      <c r="AI9" s="11">
        <v>34</v>
      </c>
      <c r="AJ9" s="13">
        <v>35</v>
      </c>
      <c r="AK9" s="11">
        <v>36</v>
      </c>
      <c r="AL9" s="13">
        <v>37</v>
      </c>
      <c r="AM9" s="11">
        <v>38</v>
      </c>
      <c r="AN9" s="11">
        <v>224</v>
      </c>
      <c r="AO9" s="11">
        <v>225</v>
      </c>
      <c r="AP9" s="11">
        <v>226</v>
      </c>
      <c r="AQ9" s="11">
        <v>227</v>
      </c>
      <c r="AR9" s="13">
        <v>39</v>
      </c>
      <c r="AS9" s="11">
        <v>40</v>
      </c>
      <c r="AT9" s="13">
        <v>41</v>
      </c>
      <c r="AU9" s="11">
        <v>42</v>
      </c>
      <c r="AV9" s="13">
        <v>43</v>
      </c>
      <c r="AW9" s="11">
        <v>44</v>
      </c>
      <c r="AX9" s="13">
        <v>45</v>
      </c>
      <c r="AY9" s="11">
        <v>46</v>
      </c>
      <c r="AZ9" s="13">
        <v>47</v>
      </c>
      <c r="BA9" s="11">
        <v>48</v>
      </c>
      <c r="BB9" s="13">
        <v>49</v>
      </c>
      <c r="BC9" s="11">
        <v>50</v>
      </c>
      <c r="BD9" s="13">
        <v>51</v>
      </c>
      <c r="BE9" s="11">
        <v>52</v>
      </c>
      <c r="BF9" s="13">
        <v>53</v>
      </c>
      <c r="BG9" s="11">
        <v>54</v>
      </c>
      <c r="BH9" s="13">
        <v>55</v>
      </c>
      <c r="BI9" s="11">
        <v>56</v>
      </c>
      <c r="BJ9" s="13">
        <v>57</v>
      </c>
      <c r="BK9" s="11">
        <v>58</v>
      </c>
      <c r="BL9" s="13">
        <v>59</v>
      </c>
      <c r="BM9" s="11">
        <v>60</v>
      </c>
      <c r="BN9" s="13">
        <v>61</v>
      </c>
      <c r="BO9" s="11">
        <v>62</v>
      </c>
      <c r="BP9" s="13">
        <v>63</v>
      </c>
      <c r="BQ9" s="11">
        <v>64</v>
      </c>
      <c r="BR9" s="13">
        <v>65</v>
      </c>
      <c r="BS9" s="11">
        <v>66</v>
      </c>
      <c r="BT9" s="13">
        <v>67</v>
      </c>
      <c r="BU9" s="11">
        <v>68</v>
      </c>
      <c r="BV9" s="13">
        <v>69</v>
      </c>
      <c r="BW9" s="11">
        <v>70</v>
      </c>
      <c r="BX9" s="13">
        <v>71</v>
      </c>
      <c r="BY9" s="11">
        <v>72</v>
      </c>
      <c r="BZ9" s="13">
        <v>73</v>
      </c>
      <c r="CA9" s="11">
        <v>74</v>
      </c>
      <c r="CB9" s="13">
        <v>75</v>
      </c>
      <c r="CC9" s="11">
        <v>76</v>
      </c>
      <c r="CD9" s="13">
        <v>77</v>
      </c>
      <c r="CE9" s="11">
        <v>78</v>
      </c>
      <c r="CF9" s="13">
        <v>79</v>
      </c>
      <c r="CG9" s="11">
        <v>80</v>
      </c>
      <c r="CH9" s="13">
        <v>81</v>
      </c>
      <c r="CI9" s="11">
        <v>82</v>
      </c>
      <c r="CJ9" s="13">
        <v>83</v>
      </c>
      <c r="CK9" s="11">
        <v>84</v>
      </c>
      <c r="CL9" s="13">
        <v>85</v>
      </c>
      <c r="CM9" s="11">
        <v>86</v>
      </c>
      <c r="CN9" s="13">
        <v>87</v>
      </c>
      <c r="CO9" s="11">
        <v>88</v>
      </c>
      <c r="CP9" s="13">
        <v>89</v>
      </c>
      <c r="CQ9" s="11">
        <v>90</v>
      </c>
      <c r="CR9" s="13">
        <v>91</v>
      </c>
      <c r="CS9" s="11">
        <v>92</v>
      </c>
      <c r="CT9" s="13">
        <v>93</v>
      </c>
      <c r="CU9" s="11">
        <v>94</v>
      </c>
      <c r="CV9" s="13">
        <v>95</v>
      </c>
      <c r="CW9" s="11">
        <v>96</v>
      </c>
      <c r="CX9" s="13">
        <v>97</v>
      </c>
      <c r="CY9" s="11">
        <v>98</v>
      </c>
      <c r="CZ9" s="13">
        <v>99</v>
      </c>
      <c r="DA9" s="11">
        <v>100</v>
      </c>
      <c r="DB9" s="13">
        <v>101</v>
      </c>
      <c r="DC9" s="11">
        <v>102</v>
      </c>
      <c r="DD9" s="13">
        <v>103</v>
      </c>
      <c r="DE9" s="11">
        <v>104</v>
      </c>
      <c r="DF9" s="13">
        <v>105</v>
      </c>
      <c r="DG9" s="11">
        <v>106</v>
      </c>
      <c r="DH9" s="13">
        <v>107</v>
      </c>
      <c r="DI9" s="11">
        <v>108</v>
      </c>
      <c r="DJ9" s="13">
        <v>109</v>
      </c>
      <c r="DK9" s="11">
        <v>110</v>
      </c>
      <c r="DL9" s="13">
        <v>111</v>
      </c>
      <c r="DM9" s="11">
        <v>112</v>
      </c>
      <c r="DN9" s="13">
        <v>113</v>
      </c>
      <c r="DO9" s="11">
        <v>114</v>
      </c>
      <c r="DP9" s="13">
        <v>115</v>
      </c>
      <c r="DQ9" s="11">
        <v>116</v>
      </c>
      <c r="DR9" s="13">
        <v>117</v>
      </c>
      <c r="DS9" s="11">
        <v>118</v>
      </c>
      <c r="DT9" s="13">
        <v>119</v>
      </c>
      <c r="DU9" s="11">
        <v>120</v>
      </c>
      <c r="DV9" s="13">
        <v>121</v>
      </c>
      <c r="DW9" s="11">
        <v>122</v>
      </c>
      <c r="DX9" s="13">
        <v>123</v>
      </c>
      <c r="DY9" s="11">
        <v>124</v>
      </c>
      <c r="DZ9" s="13">
        <v>125</v>
      </c>
      <c r="EA9" s="11">
        <v>224</v>
      </c>
      <c r="EB9" s="11">
        <v>225</v>
      </c>
      <c r="EC9" s="11">
        <v>226</v>
      </c>
      <c r="ED9" s="11">
        <v>227</v>
      </c>
      <c r="EE9" s="11"/>
      <c r="EF9" s="11"/>
      <c r="EG9" s="11"/>
      <c r="EH9" s="11"/>
      <c r="EI9" s="11"/>
      <c r="EJ9" s="11"/>
      <c r="EK9" s="11"/>
      <c r="EL9" s="11"/>
      <c r="EM9" s="11">
        <v>251</v>
      </c>
      <c r="EN9" s="11">
        <v>252</v>
      </c>
      <c r="EO9" s="11">
        <v>253</v>
      </c>
      <c r="EP9" s="11">
        <v>254</v>
      </c>
      <c r="EQ9" s="11">
        <v>126</v>
      </c>
      <c r="ER9" s="13">
        <v>127</v>
      </c>
      <c r="ES9" s="11">
        <v>128</v>
      </c>
      <c r="ET9" s="13">
        <v>133</v>
      </c>
      <c r="EU9" s="11">
        <v>134</v>
      </c>
      <c r="EV9" s="13">
        <v>135</v>
      </c>
      <c r="EW9" s="11">
        <v>136</v>
      </c>
      <c r="EX9" s="13">
        <v>137</v>
      </c>
      <c r="EY9" s="11">
        <v>138</v>
      </c>
      <c r="EZ9" s="13">
        <v>143</v>
      </c>
      <c r="FA9" s="11">
        <v>144</v>
      </c>
      <c r="FB9" s="13">
        <v>145</v>
      </c>
      <c r="FC9" s="11">
        <v>146</v>
      </c>
      <c r="FD9" s="13">
        <v>147</v>
      </c>
      <c r="FE9" s="11">
        <v>148</v>
      </c>
      <c r="FF9" s="13">
        <v>149</v>
      </c>
      <c r="FG9" s="13"/>
      <c r="FH9" s="11">
        <v>150</v>
      </c>
      <c r="FI9" s="13">
        <v>151</v>
      </c>
      <c r="FJ9" s="11">
        <v>152</v>
      </c>
      <c r="FK9" s="13">
        <v>153</v>
      </c>
      <c r="FL9" s="11">
        <v>154</v>
      </c>
      <c r="FM9" s="13">
        <v>155</v>
      </c>
      <c r="FN9" s="11">
        <v>156</v>
      </c>
      <c r="FO9" s="13">
        <v>157</v>
      </c>
      <c r="FP9" s="11">
        <v>158</v>
      </c>
      <c r="FQ9" s="13">
        <v>163</v>
      </c>
      <c r="FR9" s="11">
        <v>164</v>
      </c>
      <c r="FS9" s="13">
        <v>165</v>
      </c>
      <c r="FT9" s="11">
        <v>166</v>
      </c>
      <c r="FU9" s="13">
        <v>167</v>
      </c>
      <c r="FV9" s="11">
        <v>168</v>
      </c>
      <c r="FW9" s="13">
        <v>169</v>
      </c>
      <c r="FX9" s="11">
        <v>170</v>
      </c>
      <c r="FY9" s="13">
        <v>171</v>
      </c>
      <c r="FZ9" s="11">
        <v>172</v>
      </c>
      <c r="GA9" s="13">
        <v>173</v>
      </c>
      <c r="GB9" s="11">
        <v>174</v>
      </c>
      <c r="GC9" s="13">
        <v>175</v>
      </c>
      <c r="GD9" s="11">
        <v>176</v>
      </c>
      <c r="GE9" s="13">
        <v>177</v>
      </c>
      <c r="GF9" s="11">
        <v>178</v>
      </c>
      <c r="GG9" s="13">
        <v>179</v>
      </c>
      <c r="GH9" s="11">
        <v>180</v>
      </c>
      <c r="GI9" s="13">
        <v>181</v>
      </c>
      <c r="GJ9" s="11">
        <v>182</v>
      </c>
      <c r="GK9" s="13">
        <v>183</v>
      </c>
      <c r="GL9" s="11">
        <v>184</v>
      </c>
      <c r="GM9" s="13">
        <v>185</v>
      </c>
      <c r="GN9" s="11">
        <v>186</v>
      </c>
      <c r="GO9" s="13">
        <v>187</v>
      </c>
      <c r="GP9" s="11">
        <v>188</v>
      </c>
      <c r="GQ9" s="13">
        <v>189</v>
      </c>
      <c r="GR9" s="11">
        <v>190</v>
      </c>
      <c r="GS9" s="13">
        <v>191</v>
      </c>
      <c r="GT9" s="11">
        <v>192</v>
      </c>
      <c r="GU9" s="13">
        <v>193</v>
      </c>
      <c r="GV9" s="11">
        <v>194</v>
      </c>
      <c r="GW9" s="12"/>
      <c r="GX9" s="12"/>
      <c r="GY9" s="12"/>
    </row>
    <row r="10" spans="1:207" s="22" customFormat="1" ht="46.5" customHeight="1">
      <c r="A10" s="78" t="s">
        <v>142</v>
      </c>
      <c r="B10" s="79"/>
      <c r="C10" s="14">
        <f>I10+AT10+ES10+GF10+'Оценка '!E13+'Оценка '!AX13</f>
        <v>65.50940272646838</v>
      </c>
      <c r="D10" s="14">
        <f aca="true" t="shared" si="0" ref="D10:D15">C10</f>
        <v>65.50940272646838</v>
      </c>
      <c r="E10" s="15" t="s">
        <v>103</v>
      </c>
      <c r="F10" s="15" t="s">
        <v>104</v>
      </c>
      <c r="G10" s="16">
        <f>O10+R10+U10+AA10+AD10+AJ10+AM10+AQ10</f>
        <v>7.072961042882436</v>
      </c>
      <c r="H10" s="16">
        <v>2</v>
      </c>
      <c r="I10" s="16">
        <f>G10*H10</f>
        <v>14.145922085764871</v>
      </c>
      <c r="J10" s="17">
        <v>8742.4</v>
      </c>
      <c r="K10" s="17">
        <v>14351.1</v>
      </c>
      <c r="L10" s="19">
        <f>J10/K10</f>
        <v>0.6091797841280459</v>
      </c>
      <c r="M10" s="14">
        <f aca="true" t="shared" si="1" ref="M10:M16">(L10-0.44)/(0.835-0.44)</f>
        <v>0.42830325095707816</v>
      </c>
      <c r="N10" s="14">
        <v>1.5</v>
      </c>
      <c r="O10" s="14">
        <f aca="true" t="shared" si="2" ref="O10:O16">M10*N10</f>
        <v>0.6424548764356173</v>
      </c>
      <c r="P10" s="15">
        <v>1</v>
      </c>
      <c r="Q10" s="14">
        <v>0.5</v>
      </c>
      <c r="R10" s="15">
        <f>P10*Q10</f>
        <v>0.5</v>
      </c>
      <c r="S10" s="15">
        <v>1</v>
      </c>
      <c r="T10" s="18">
        <v>0.5</v>
      </c>
      <c r="U10" s="15">
        <f>S10*T10</f>
        <v>0.5</v>
      </c>
      <c r="V10" s="17">
        <v>11612.5</v>
      </c>
      <c r="W10" s="17">
        <v>8320.1</v>
      </c>
      <c r="X10" s="14">
        <f>(V10-W10)/W10</f>
        <v>0.3957163976394514</v>
      </c>
      <c r="Y10" s="14">
        <f>(0.4-X10)/(0.4+0.13)</f>
        <v>0.008082268604808762</v>
      </c>
      <c r="Z10" s="18">
        <v>1.5</v>
      </c>
      <c r="AA10" s="14">
        <f>Y10*Z10</f>
        <v>0.012123402907213143</v>
      </c>
      <c r="AB10" s="15">
        <v>1</v>
      </c>
      <c r="AC10" s="18">
        <v>1.5</v>
      </c>
      <c r="AD10" s="15">
        <f>AB10*AC10</f>
        <v>1.5</v>
      </c>
      <c r="AE10" s="39">
        <v>12666.9</v>
      </c>
      <c r="AF10" s="39">
        <v>12527.4</v>
      </c>
      <c r="AG10" s="19">
        <f aca="true" t="shared" si="3" ref="AG10:AG16">(AE10-AF10)/AF10</f>
        <v>0.011135590784999282</v>
      </c>
      <c r="AH10" s="14">
        <f>(0.444-AG10)/(0.444+0.263)</f>
        <v>0.6122551756930703</v>
      </c>
      <c r="AI10" s="18">
        <v>1.5</v>
      </c>
      <c r="AJ10" s="14">
        <f>AH10*AI10</f>
        <v>0.9183827635396055</v>
      </c>
      <c r="AK10" s="15">
        <v>1</v>
      </c>
      <c r="AL10" s="18">
        <v>1.5</v>
      </c>
      <c r="AM10" s="15">
        <f>AK10*AL10</f>
        <v>1.5</v>
      </c>
      <c r="AN10" s="15" t="s">
        <v>177</v>
      </c>
      <c r="AO10" s="15">
        <v>1</v>
      </c>
      <c r="AP10" s="18">
        <v>1.5</v>
      </c>
      <c r="AQ10" s="15">
        <f>AO10*AP10</f>
        <v>1.5</v>
      </c>
      <c r="AR10" s="16">
        <f>AZ10+BO10+CG10+CN10+CT10+CZ10+DF10+DI10+DL10+DT10+DZ10+ED10+EL10+EP10</f>
        <v>7.42674032035175</v>
      </c>
      <c r="AS10" s="16">
        <v>2</v>
      </c>
      <c r="AT10" s="16">
        <f aca="true" t="shared" si="4" ref="AT10:AT16">AR10*AS10</f>
        <v>14.8534806407035</v>
      </c>
      <c r="AU10" s="15">
        <v>0</v>
      </c>
      <c r="AV10" s="17">
        <v>14351.1</v>
      </c>
      <c r="AW10" s="15">
        <v>0</v>
      </c>
      <c r="AX10" s="20">
        <v>1</v>
      </c>
      <c r="AY10" s="18">
        <v>0.5</v>
      </c>
      <c r="AZ10" s="14">
        <f>AX10*AY10</f>
        <v>0.5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15">
        <v>1</v>
      </c>
      <c r="BN10" s="18">
        <v>0.5</v>
      </c>
      <c r="BO10" s="15">
        <f>BM10*BN10</f>
        <v>0.5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15">
        <v>0</v>
      </c>
      <c r="CC10" s="17">
        <f>AV10</f>
        <v>14351.1</v>
      </c>
      <c r="CD10" s="15">
        <v>0</v>
      </c>
      <c r="CE10" s="14">
        <f>(0.225-CD10)/(0.225-0)</f>
        <v>1</v>
      </c>
      <c r="CF10" s="18">
        <v>0.5</v>
      </c>
      <c r="CG10" s="14">
        <f>CE10*CF10</f>
        <v>0.5</v>
      </c>
      <c r="CH10" s="14">
        <v>0</v>
      </c>
      <c r="CI10" s="14">
        <v>0</v>
      </c>
      <c r="CJ10" s="20">
        <v>0</v>
      </c>
      <c r="CK10" s="20">
        <v>0</v>
      </c>
      <c r="CL10" s="15">
        <v>1</v>
      </c>
      <c r="CM10" s="18">
        <v>0.5</v>
      </c>
      <c r="CN10" s="15">
        <f>CL10*CM10</f>
        <v>0.5</v>
      </c>
      <c r="CO10" s="17">
        <v>3783.9</v>
      </c>
      <c r="CP10" s="17">
        <v>15396.4</v>
      </c>
      <c r="CQ10" s="19">
        <f>CO10/CP10</f>
        <v>0.24576524382323142</v>
      </c>
      <c r="CR10" s="14">
        <f>(0.747-CQ10)/(0.747-0.109)</f>
        <v>0.7856344140701702</v>
      </c>
      <c r="CS10" s="18">
        <v>0.5</v>
      </c>
      <c r="CT10" s="15">
        <f>ROUND((CR10*CS10)/1,2)</f>
        <v>0.39</v>
      </c>
      <c r="CU10" s="17">
        <v>11612.5</v>
      </c>
      <c r="CV10" s="15">
        <v>12074.6</v>
      </c>
      <c r="CW10" s="15">
        <f aca="true" t="shared" si="5" ref="CW10:CW16">ROUND((CU10/CV10)/1,3)</f>
        <v>0.962</v>
      </c>
      <c r="CX10" s="14">
        <f>(CW10-0.463)/(0.962-0.463)</f>
        <v>1</v>
      </c>
      <c r="CY10" s="18">
        <v>2</v>
      </c>
      <c r="CZ10" s="15">
        <f>ROUND((CX10*CY10)/1,2)</f>
        <v>2</v>
      </c>
      <c r="DA10" s="17">
        <f>CC10</f>
        <v>14351.1</v>
      </c>
      <c r="DB10" s="15">
        <v>16538.2</v>
      </c>
      <c r="DC10" s="19">
        <f>(DA10-DB10)/DB10</f>
        <v>-0.13224534713572217</v>
      </c>
      <c r="DD10" s="14">
        <f>(-0.132-DC10)/(-0.132-0.011)</f>
        <v>-0.0017157142358193186</v>
      </c>
      <c r="DE10" s="18">
        <v>1</v>
      </c>
      <c r="DF10" s="19">
        <f>ROUND((DD10*DE10)/1,2)</f>
        <v>0</v>
      </c>
      <c r="DG10" s="15">
        <v>0</v>
      </c>
      <c r="DH10" s="18">
        <v>0.5</v>
      </c>
      <c r="DI10" s="15">
        <v>0</v>
      </c>
      <c r="DJ10" s="15">
        <v>1</v>
      </c>
      <c r="DK10" s="18">
        <v>0.5</v>
      </c>
      <c r="DL10" s="15">
        <f>DJ10*DK10</f>
        <v>0.5</v>
      </c>
      <c r="DM10" s="75">
        <v>8446.7</v>
      </c>
      <c r="DN10" s="76"/>
      <c r="DO10" s="77"/>
      <c r="DP10" s="17">
        <v>3623.6</v>
      </c>
      <c r="DQ10" s="14">
        <v>1.17</v>
      </c>
      <c r="DR10" s="14">
        <f>(DQ13-DQ10)/(DQ13-DQ10)</f>
        <v>1</v>
      </c>
      <c r="DS10" s="18">
        <v>1</v>
      </c>
      <c r="DT10" s="15">
        <f>ROUND((DR10*DS10)/1,1)</f>
        <v>1</v>
      </c>
      <c r="DU10" s="15">
        <v>3272.6</v>
      </c>
      <c r="DV10" s="15">
        <v>3883.9</v>
      </c>
      <c r="DW10" s="15">
        <f>DV10-DU10</f>
        <v>611.3000000000002</v>
      </c>
      <c r="DX10" s="15">
        <v>0</v>
      </c>
      <c r="DY10" s="18">
        <v>1</v>
      </c>
      <c r="DZ10" s="15">
        <f>DX10*DY10</f>
        <v>0</v>
      </c>
      <c r="EA10" s="15" t="s">
        <v>177</v>
      </c>
      <c r="EB10" s="15">
        <v>1</v>
      </c>
      <c r="EC10" s="18">
        <v>0.5</v>
      </c>
      <c r="ED10" s="15">
        <f>EB10*EC10</f>
        <v>0.5</v>
      </c>
      <c r="EE10" s="15">
        <v>12070.3</v>
      </c>
      <c r="EF10" s="39">
        <v>12666.9</v>
      </c>
      <c r="EG10" s="15">
        <v>15883.9</v>
      </c>
      <c r="EH10" s="17">
        <v>12216.8</v>
      </c>
      <c r="EI10" s="19">
        <f>((EE10-EF10)-(EG10-EH10))/EE10</f>
        <v>-0.3532389418655709</v>
      </c>
      <c r="EJ10" s="19">
        <f>(0.052-EI10)/(0.052+0.703)</f>
        <v>0.5367403203517496</v>
      </c>
      <c r="EK10" s="14">
        <v>1</v>
      </c>
      <c r="EL10" s="19">
        <f aca="true" t="shared" si="6" ref="EL10:EL16">EJ10*EK10</f>
        <v>0.5367403203517496</v>
      </c>
      <c r="EM10" s="15" t="s">
        <v>188</v>
      </c>
      <c r="EN10" s="15">
        <v>1</v>
      </c>
      <c r="EO10" s="18">
        <v>0.5</v>
      </c>
      <c r="EP10" s="15">
        <f>EN10*EO10</f>
        <v>0.5</v>
      </c>
      <c r="EQ10" s="16">
        <f aca="true" t="shared" si="7" ref="EQ10:EQ16">EY10+FE10+FL10+FP10+FV10+GC10</f>
        <v>7</v>
      </c>
      <c r="ER10" s="16">
        <v>1.5</v>
      </c>
      <c r="ES10" s="16">
        <f aca="true" t="shared" si="8" ref="ES10:ES16">EQ10*ER10</f>
        <v>10.5</v>
      </c>
      <c r="ET10" s="15">
        <v>0</v>
      </c>
      <c r="EU10" s="15">
        <v>0</v>
      </c>
      <c r="EV10" s="15">
        <v>0</v>
      </c>
      <c r="EW10" s="14">
        <v>0</v>
      </c>
      <c r="EX10" s="18">
        <v>1.5</v>
      </c>
      <c r="EY10" s="15">
        <f>EW10*EX10</f>
        <v>0</v>
      </c>
      <c r="EZ10" s="15">
        <v>0</v>
      </c>
      <c r="FA10" s="15">
        <v>0</v>
      </c>
      <c r="FB10" s="15">
        <v>0</v>
      </c>
      <c r="FC10" s="20">
        <v>0</v>
      </c>
      <c r="FD10" s="18">
        <v>1.5</v>
      </c>
      <c r="FE10" s="15">
        <f>FC10*FD10</f>
        <v>0</v>
      </c>
      <c r="FF10" s="15">
        <v>0</v>
      </c>
      <c r="FG10" s="15">
        <v>0</v>
      </c>
      <c r="FH10" s="17">
        <v>12104.5</v>
      </c>
      <c r="FI10" s="15">
        <f>FF10/FH10*100</f>
        <v>0</v>
      </c>
      <c r="FJ10" s="15">
        <v>1</v>
      </c>
      <c r="FK10" s="18">
        <v>1</v>
      </c>
      <c r="FL10" s="15">
        <f>FJ10*FK10</f>
        <v>1</v>
      </c>
      <c r="FM10" s="15">
        <v>0</v>
      </c>
      <c r="FN10" s="15">
        <v>1</v>
      </c>
      <c r="FO10" s="18">
        <v>2</v>
      </c>
      <c r="FP10" s="15">
        <f>FN10*FO10</f>
        <v>2</v>
      </c>
      <c r="FQ10" s="15">
        <v>0</v>
      </c>
      <c r="FR10" s="17">
        <f>FH10</f>
        <v>12104.5</v>
      </c>
      <c r="FS10" s="19">
        <f>FQ10/FR10</f>
        <v>0</v>
      </c>
      <c r="FT10" s="14">
        <f>(0.738-FS10)/(0.738-0)</f>
        <v>1</v>
      </c>
      <c r="FU10" s="18">
        <v>2</v>
      </c>
      <c r="FV10" s="15">
        <f>FT10*FU10</f>
        <v>2</v>
      </c>
      <c r="FW10" s="15">
        <v>0</v>
      </c>
      <c r="FX10" s="15">
        <v>0</v>
      </c>
      <c r="FY10" s="15">
        <v>0</v>
      </c>
      <c r="FZ10" s="15">
        <v>0</v>
      </c>
      <c r="GA10" s="15">
        <v>1</v>
      </c>
      <c r="GB10" s="18">
        <v>2</v>
      </c>
      <c r="GC10" s="15">
        <f>GA10*GB10</f>
        <v>2</v>
      </c>
      <c r="GD10" s="16">
        <f aca="true" t="shared" si="9" ref="GD10:GD16">GL10+GR10+GV10</f>
        <v>4</v>
      </c>
      <c r="GE10" s="16">
        <v>1.75</v>
      </c>
      <c r="GF10" s="16">
        <f aca="true" t="shared" si="10" ref="GF10:GF16">GD10*GE10</f>
        <v>7</v>
      </c>
      <c r="GG10" s="15">
        <v>0</v>
      </c>
      <c r="GH10" s="39">
        <v>5373.3</v>
      </c>
      <c r="GI10" s="14">
        <f>GG10/GH10</f>
        <v>0</v>
      </c>
      <c r="GJ10" s="14">
        <v>0</v>
      </c>
      <c r="GK10" s="18">
        <v>2</v>
      </c>
      <c r="GL10" s="15">
        <f>GJ10*GK10</f>
        <v>0</v>
      </c>
      <c r="GM10" s="2"/>
      <c r="GN10" s="2"/>
      <c r="GO10" s="14">
        <f>GN10-GM10</f>
        <v>0</v>
      </c>
      <c r="GP10" s="15">
        <v>1</v>
      </c>
      <c r="GQ10" s="18">
        <v>2</v>
      </c>
      <c r="GR10" s="15">
        <f>GP10*GQ10</f>
        <v>2</v>
      </c>
      <c r="GS10" s="15" t="s">
        <v>98</v>
      </c>
      <c r="GT10" s="15">
        <v>1</v>
      </c>
      <c r="GU10" s="18">
        <v>2</v>
      </c>
      <c r="GV10" s="15">
        <f>GT10*GU10</f>
        <v>2</v>
      </c>
      <c r="GW10" s="21"/>
      <c r="GX10" s="21"/>
      <c r="GY10" s="21"/>
    </row>
    <row r="11" spans="1:207" s="22" customFormat="1" ht="42" customHeight="1">
      <c r="A11" s="78" t="s">
        <v>143</v>
      </c>
      <c r="B11" s="79"/>
      <c r="C11" s="14">
        <f>I11+AT11+ES11+GF11+'Оценка '!E14+'Оценка '!AX14</f>
        <v>63.4197961908423</v>
      </c>
      <c r="D11" s="14">
        <f t="shared" si="0"/>
        <v>63.4197961908423</v>
      </c>
      <c r="E11" s="15" t="s">
        <v>103</v>
      </c>
      <c r="F11" s="15" t="s">
        <v>104</v>
      </c>
      <c r="G11" s="16">
        <f aca="true" t="shared" si="11" ref="G11:G16">O11+R11+U11+AA11+AD11+AJ11+AM11+AQ11</f>
        <v>8.200150061005381</v>
      </c>
      <c r="H11" s="16">
        <f aca="true" t="shared" si="12" ref="H11:H16">H10</f>
        <v>2</v>
      </c>
      <c r="I11" s="16">
        <f aca="true" t="shared" si="13" ref="I11:I16">G11*H11</f>
        <v>16.400300122010762</v>
      </c>
      <c r="J11" s="17">
        <v>10272.6</v>
      </c>
      <c r="K11" s="17">
        <v>16214.2</v>
      </c>
      <c r="L11" s="19">
        <f aca="true" t="shared" si="14" ref="L11:L16">J11/K11</f>
        <v>0.6335557721009979</v>
      </c>
      <c r="M11" s="14">
        <f t="shared" si="1"/>
        <v>0.49001461291391873</v>
      </c>
      <c r="N11" s="14">
        <f aca="true" t="shared" si="15" ref="N11:N16">N10</f>
        <v>1.5</v>
      </c>
      <c r="O11" s="14">
        <f t="shared" si="2"/>
        <v>0.7350219193708781</v>
      </c>
      <c r="P11" s="15">
        <v>1</v>
      </c>
      <c r="Q11" s="14">
        <f aca="true" t="shared" si="16" ref="Q11:Q16">Q10</f>
        <v>0.5</v>
      </c>
      <c r="R11" s="15">
        <f aca="true" t="shared" si="17" ref="R11:R16">P11*Q11</f>
        <v>0.5</v>
      </c>
      <c r="S11" s="15">
        <v>1</v>
      </c>
      <c r="T11" s="18">
        <f aca="true" t="shared" si="18" ref="T11:T16">T10</f>
        <v>0.5</v>
      </c>
      <c r="U11" s="15">
        <f aca="true" t="shared" si="19" ref="U11:U16">S11*T11</f>
        <v>0.5</v>
      </c>
      <c r="V11" s="17">
        <v>8854.5</v>
      </c>
      <c r="W11" s="17">
        <v>8790</v>
      </c>
      <c r="X11" s="14">
        <f aca="true" t="shared" si="20" ref="X11:X17">(V11-W11)/W11</f>
        <v>0.007337883959044369</v>
      </c>
      <c r="Y11" s="14">
        <f aca="true" t="shared" si="21" ref="Y11:Y16">(0.4-X11)/(0.4+0.13)</f>
        <v>0.7408719170584068</v>
      </c>
      <c r="Z11" s="18">
        <f>Z10</f>
        <v>1.5</v>
      </c>
      <c r="AA11" s="14">
        <f aca="true" t="shared" si="22" ref="AA11:AA16">Y11*Z11</f>
        <v>1.1113078755876102</v>
      </c>
      <c r="AB11" s="15">
        <v>1</v>
      </c>
      <c r="AC11" s="18">
        <f aca="true" t="shared" si="23" ref="AC11:AC16">AC10</f>
        <v>1.5</v>
      </c>
      <c r="AD11" s="15">
        <f aca="true" t="shared" si="24" ref="AD11:AD16">AB11*AC11</f>
        <v>1.5</v>
      </c>
      <c r="AE11" s="39">
        <v>10636.7</v>
      </c>
      <c r="AF11" s="39">
        <v>11098</v>
      </c>
      <c r="AG11" s="19">
        <f t="shared" si="3"/>
        <v>-0.041566047936565084</v>
      </c>
      <c r="AH11" s="14">
        <f>(0.444+AG11)/(0.444+0.263)</f>
        <v>0.5692135106979277</v>
      </c>
      <c r="AI11" s="18">
        <f aca="true" t="shared" si="25" ref="AI11:AI16">AI10</f>
        <v>1.5</v>
      </c>
      <c r="AJ11" s="14">
        <f aca="true" t="shared" si="26" ref="AJ11:AJ16">AH11*AI11</f>
        <v>0.8538202660468915</v>
      </c>
      <c r="AK11" s="15">
        <v>1</v>
      </c>
      <c r="AL11" s="18">
        <f aca="true" t="shared" si="27" ref="AL11:AL16">AL10</f>
        <v>1.5</v>
      </c>
      <c r="AM11" s="15">
        <f aca="true" t="shared" si="28" ref="AM11:AM16">AK11*AL11</f>
        <v>1.5</v>
      </c>
      <c r="AN11" s="15" t="s">
        <v>177</v>
      </c>
      <c r="AO11" s="15">
        <v>1</v>
      </c>
      <c r="AP11" s="18">
        <f aca="true" t="shared" si="29" ref="AP11:AP16">AP10</f>
        <v>1.5</v>
      </c>
      <c r="AQ11" s="15">
        <f aca="true" t="shared" si="30" ref="AQ11:AQ16">AO11*AP11</f>
        <v>1.5</v>
      </c>
      <c r="AR11" s="16">
        <f aca="true" t="shared" si="31" ref="AR11:AR16">AZ11+BO11+CG11+CN11+CT11+CZ11+DF11+DI11+DL11+DT11+DZ11+ED11+EL11+EP11</f>
        <v>7.004748034415771</v>
      </c>
      <c r="AS11" s="16">
        <v>2</v>
      </c>
      <c r="AT11" s="16">
        <f t="shared" si="4"/>
        <v>14.009496068831542</v>
      </c>
      <c r="AU11" s="15">
        <v>0</v>
      </c>
      <c r="AV11" s="17">
        <v>16214.2</v>
      </c>
      <c r="AW11" s="15">
        <v>0</v>
      </c>
      <c r="AX11" s="20">
        <v>1</v>
      </c>
      <c r="AY11" s="18">
        <f aca="true" t="shared" si="32" ref="AY11:AY16">AY10</f>
        <v>0.5</v>
      </c>
      <c r="AZ11" s="14">
        <f aca="true" t="shared" si="33" ref="AZ11:AZ16">AX11*AY11</f>
        <v>0.5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15">
        <v>1</v>
      </c>
      <c r="BN11" s="18">
        <f aca="true" t="shared" si="34" ref="BN11:BN16">BN10</f>
        <v>0.5</v>
      </c>
      <c r="BO11" s="15">
        <f aca="true" t="shared" si="35" ref="BO11:BO16">BM11*BN11</f>
        <v>0.5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22">
        <v>0</v>
      </c>
      <c r="CB11" s="15">
        <v>0</v>
      </c>
      <c r="CC11" s="17">
        <f aca="true" t="shared" si="36" ref="CC11:CC16">AV11</f>
        <v>16214.2</v>
      </c>
      <c r="CD11" s="15">
        <v>0</v>
      </c>
      <c r="CE11" s="14">
        <f aca="true" t="shared" si="37" ref="CE11:CE16">(0.225-CD11)/(0.225-0)</f>
        <v>1</v>
      </c>
      <c r="CF11" s="18">
        <f aca="true" t="shared" si="38" ref="CF11:CF16">CF10</f>
        <v>0.5</v>
      </c>
      <c r="CG11" s="14">
        <f aca="true" t="shared" si="39" ref="CG11:CG16">CE11*CF11</f>
        <v>0.5</v>
      </c>
      <c r="CH11" s="14">
        <v>0</v>
      </c>
      <c r="CI11" s="14">
        <v>0</v>
      </c>
      <c r="CJ11" s="20">
        <v>0</v>
      </c>
      <c r="CK11" s="20">
        <v>0</v>
      </c>
      <c r="CL11" s="15">
        <v>1</v>
      </c>
      <c r="CM11" s="18">
        <v>0.5</v>
      </c>
      <c r="CN11" s="15">
        <f aca="true" t="shared" si="40" ref="CN11:CN16">CL11*CM11</f>
        <v>0.5</v>
      </c>
      <c r="CO11" s="17">
        <v>7557.7</v>
      </c>
      <c r="CP11" s="17">
        <v>16412.1</v>
      </c>
      <c r="CQ11" s="19">
        <f aca="true" t="shared" si="41" ref="CQ11:CQ16">ROUND((CO11/CP11)/1,3)</f>
        <v>0.46</v>
      </c>
      <c r="CR11" s="14">
        <f aca="true" t="shared" si="42" ref="CR11:CR16">(0.747-CQ11)/(0.747-0.109)</f>
        <v>0.44984326018808773</v>
      </c>
      <c r="CS11" s="18">
        <f aca="true" t="shared" si="43" ref="CS11:CS16">CS10</f>
        <v>0.5</v>
      </c>
      <c r="CT11" s="15">
        <f aca="true" t="shared" si="44" ref="CT11:CT16">ROUND((CR11*CS11)/1,2)</f>
        <v>0.22</v>
      </c>
      <c r="CU11" s="17">
        <v>8854.5</v>
      </c>
      <c r="CV11" s="15">
        <v>12203.8</v>
      </c>
      <c r="CW11" s="15">
        <f t="shared" si="5"/>
        <v>0.726</v>
      </c>
      <c r="CX11" s="14">
        <f aca="true" t="shared" si="45" ref="CX11:CX16">(CW11-0.463)/(0.962-0.463)</f>
        <v>0.5270541082164328</v>
      </c>
      <c r="CY11" s="18">
        <v>2</v>
      </c>
      <c r="CZ11" s="15">
        <f aca="true" t="shared" si="46" ref="CZ11:CZ16">ROUND((CX11*CY11)/1,2)</f>
        <v>1.05</v>
      </c>
      <c r="DA11" s="17">
        <f aca="true" t="shared" si="47" ref="DA11:DA16">CC11</f>
        <v>16214.2</v>
      </c>
      <c r="DB11" s="15">
        <v>16417.8</v>
      </c>
      <c r="DC11" s="19">
        <f aca="true" t="shared" si="48" ref="DC11:DC16">(DA11-DB11)/DB11</f>
        <v>-0.012401174335172712</v>
      </c>
      <c r="DD11" s="14">
        <f aca="true" t="shared" si="49" ref="DD11:DD16">(-0.132-DC11)/(-0.132-0.011)</f>
        <v>0.8363554242295614</v>
      </c>
      <c r="DE11" s="18">
        <f aca="true" t="shared" si="50" ref="DE11:DE16">DE10</f>
        <v>1</v>
      </c>
      <c r="DF11" s="19">
        <f aca="true" t="shared" si="51" ref="DF11:DF16">ROUND((DD11*DE11)/1,2)</f>
        <v>0.84</v>
      </c>
      <c r="DG11" s="15">
        <v>0</v>
      </c>
      <c r="DH11" s="18">
        <f aca="true" t="shared" si="52" ref="DH11:DH16">DH10</f>
        <v>0.5</v>
      </c>
      <c r="DI11" s="15">
        <v>0</v>
      </c>
      <c r="DJ11" s="15">
        <v>1</v>
      </c>
      <c r="DK11" s="18">
        <f aca="true" t="shared" si="53" ref="DK11:DK16">DK10</f>
        <v>0.5</v>
      </c>
      <c r="DL11" s="15">
        <f aca="true" t="shared" si="54" ref="DL11:DL16">DJ11*DK11</f>
        <v>0.5</v>
      </c>
      <c r="DM11" s="75">
        <v>9165.4</v>
      </c>
      <c r="DN11" s="76"/>
      <c r="DO11" s="77"/>
      <c r="DP11" s="17">
        <v>4189.2</v>
      </c>
      <c r="DQ11" s="14">
        <v>1.25</v>
      </c>
      <c r="DR11" s="14">
        <f>(DQ13-DQ11)/(DQ13-DQ10)</f>
        <v>0.9578947368421052</v>
      </c>
      <c r="DS11" s="18">
        <f aca="true" t="shared" si="55" ref="DS11:DS16">DS10</f>
        <v>1</v>
      </c>
      <c r="DT11" s="15">
        <f aca="true" t="shared" si="56" ref="DT11:DT16">ROUND((DR11*DS11)/1,1)</f>
        <v>1</v>
      </c>
      <c r="DU11" s="15">
        <v>1838.2</v>
      </c>
      <c r="DV11" s="15">
        <v>2008</v>
      </c>
      <c r="DW11" s="15">
        <f aca="true" t="shared" si="57" ref="DW11:DW16">DV11-DU11</f>
        <v>169.79999999999995</v>
      </c>
      <c r="DX11" s="15">
        <v>0</v>
      </c>
      <c r="DY11" s="18">
        <f aca="true" t="shared" si="58" ref="DY11:DY16">DY10</f>
        <v>1</v>
      </c>
      <c r="DZ11" s="15">
        <f aca="true" t="shared" si="59" ref="DZ11:DZ16">DX11*DY11</f>
        <v>0</v>
      </c>
      <c r="EA11" s="15" t="s">
        <v>177</v>
      </c>
      <c r="EB11" s="15">
        <v>1</v>
      </c>
      <c r="EC11" s="18">
        <f aca="true" t="shared" si="60" ref="EC11:EC16">EC10</f>
        <v>0.5</v>
      </c>
      <c r="ED11" s="15">
        <f aca="true" t="shared" si="61" ref="ED11:ED16">EB11*EC11</f>
        <v>0.5</v>
      </c>
      <c r="EE11" s="15">
        <v>10774.9</v>
      </c>
      <c r="EF11" s="39">
        <v>10636.7</v>
      </c>
      <c r="EG11" s="15">
        <v>13758.4</v>
      </c>
      <c r="EH11" s="15">
        <v>10969.2</v>
      </c>
      <c r="EI11" s="19">
        <f aca="true" t="shared" si="62" ref="EI11:EI16">((EE11-EF11)-(EG11-EH11))/EE11</f>
        <v>-0.24603476598390706</v>
      </c>
      <c r="EJ11" s="19">
        <f aca="true" t="shared" si="63" ref="EJ11:EJ16">(0.052-EI11)/(0.052+0.703)</f>
        <v>0.39474803441577094</v>
      </c>
      <c r="EK11" s="14">
        <v>1</v>
      </c>
      <c r="EL11" s="19">
        <f t="shared" si="6"/>
        <v>0.39474803441577094</v>
      </c>
      <c r="EM11" s="15" t="s">
        <v>188</v>
      </c>
      <c r="EN11" s="15">
        <v>1</v>
      </c>
      <c r="EO11" s="18">
        <f aca="true" t="shared" si="64" ref="EO11:EO16">EO10</f>
        <v>0.5</v>
      </c>
      <c r="EP11" s="15">
        <f aca="true" t="shared" si="65" ref="EP11:EP16">EN11*EO11</f>
        <v>0.5</v>
      </c>
      <c r="EQ11" s="16">
        <f t="shared" si="7"/>
        <v>7</v>
      </c>
      <c r="ER11" s="16">
        <v>1.5</v>
      </c>
      <c r="ES11" s="16">
        <f t="shared" si="8"/>
        <v>10.5</v>
      </c>
      <c r="ET11" s="15">
        <v>0</v>
      </c>
      <c r="EU11" s="15">
        <v>0</v>
      </c>
      <c r="EV11" s="15">
        <v>0</v>
      </c>
      <c r="EW11" s="14">
        <v>0</v>
      </c>
      <c r="EX11" s="18">
        <f>EX10</f>
        <v>1.5</v>
      </c>
      <c r="EY11" s="15">
        <f aca="true" t="shared" si="66" ref="EY11:EY16">EW11*EX11</f>
        <v>0</v>
      </c>
      <c r="EZ11" s="15">
        <v>0</v>
      </c>
      <c r="FA11" s="15">
        <v>0</v>
      </c>
      <c r="FB11" s="15">
        <v>0</v>
      </c>
      <c r="FC11" s="20">
        <v>0</v>
      </c>
      <c r="FD11" s="18">
        <f aca="true" t="shared" si="67" ref="FD11:FD16">FD10</f>
        <v>1.5</v>
      </c>
      <c r="FE11" s="15">
        <f aca="true" t="shared" si="68" ref="FE11:FE16">FC11*FD11</f>
        <v>0</v>
      </c>
      <c r="FF11" s="15">
        <v>0</v>
      </c>
      <c r="FG11" s="15">
        <v>0</v>
      </c>
      <c r="FH11" s="17">
        <v>9168.3</v>
      </c>
      <c r="FI11" s="15">
        <f aca="true" t="shared" si="69" ref="FI11:FI16">FF11/FH11*100</f>
        <v>0</v>
      </c>
      <c r="FJ11" s="15">
        <v>1</v>
      </c>
      <c r="FK11" s="18">
        <f aca="true" t="shared" si="70" ref="FK11:FK16">FK10</f>
        <v>1</v>
      </c>
      <c r="FL11" s="15">
        <f aca="true" t="shared" si="71" ref="FL11:FL16">FJ11*FK11</f>
        <v>1</v>
      </c>
      <c r="FM11" s="15">
        <v>0</v>
      </c>
      <c r="FN11" s="15">
        <v>1</v>
      </c>
      <c r="FO11" s="18">
        <f aca="true" t="shared" si="72" ref="FO11:FO16">FO10</f>
        <v>2</v>
      </c>
      <c r="FP11" s="15">
        <f aca="true" t="shared" si="73" ref="FP11:FP16">FN11*FO11</f>
        <v>2</v>
      </c>
      <c r="FQ11" s="15">
        <v>0</v>
      </c>
      <c r="FR11" s="17">
        <f aca="true" t="shared" si="74" ref="FR11:FR16">FH11</f>
        <v>9168.3</v>
      </c>
      <c r="FS11" s="19">
        <f aca="true" t="shared" si="75" ref="FS11:FS16">FQ11/FR11</f>
        <v>0</v>
      </c>
      <c r="FT11" s="14">
        <f aca="true" t="shared" si="76" ref="FT11:FT16">(0.738-FS11)/(0.738-0)</f>
        <v>1</v>
      </c>
      <c r="FU11" s="18">
        <v>2</v>
      </c>
      <c r="FV11" s="15">
        <f aca="true" t="shared" si="77" ref="FV11:FV16">FT11*FU11</f>
        <v>2</v>
      </c>
      <c r="FW11" s="15">
        <v>0</v>
      </c>
      <c r="FX11" s="15">
        <v>0</v>
      </c>
      <c r="FY11" s="15">
        <v>0</v>
      </c>
      <c r="FZ11" s="15">
        <v>0</v>
      </c>
      <c r="GA11" s="15">
        <v>1</v>
      </c>
      <c r="GB11" s="18">
        <f aca="true" t="shared" si="78" ref="GB11:GB16">GB10</f>
        <v>2</v>
      </c>
      <c r="GC11" s="15">
        <f aca="true" t="shared" si="79" ref="GC11:GC16">GA11*GB11</f>
        <v>2</v>
      </c>
      <c r="GD11" s="16">
        <f t="shared" si="9"/>
        <v>2</v>
      </c>
      <c r="GE11" s="16">
        <v>1.75</v>
      </c>
      <c r="GF11" s="16">
        <f t="shared" si="10"/>
        <v>3.5</v>
      </c>
      <c r="GG11" s="15">
        <v>0</v>
      </c>
      <c r="GH11" s="39">
        <v>6633</v>
      </c>
      <c r="GI11" s="14">
        <f aca="true" t="shared" si="80" ref="GI11:GI16">GG11/GH11</f>
        <v>0</v>
      </c>
      <c r="GJ11" s="14">
        <v>0</v>
      </c>
      <c r="GK11" s="18">
        <f aca="true" t="shared" si="81" ref="GK11:GK16">GK10</f>
        <v>2</v>
      </c>
      <c r="GL11" s="15">
        <f aca="true" t="shared" si="82" ref="GL11:GL16">GJ11*GK11</f>
        <v>0</v>
      </c>
      <c r="GM11" s="2"/>
      <c r="GN11" s="2"/>
      <c r="GO11" s="14">
        <f aca="true" t="shared" si="83" ref="GO11:GO16">GN11-GM11</f>
        <v>0</v>
      </c>
      <c r="GP11" s="15">
        <v>1</v>
      </c>
      <c r="GQ11" s="18">
        <f aca="true" t="shared" si="84" ref="GQ11:GQ16">GQ10</f>
        <v>2</v>
      </c>
      <c r="GR11" s="15">
        <f aca="true" t="shared" si="85" ref="GR11:GR16">GP11*GQ11</f>
        <v>2</v>
      </c>
      <c r="GS11" s="15" t="s">
        <v>98</v>
      </c>
      <c r="GT11" s="15">
        <v>0</v>
      </c>
      <c r="GU11" s="18">
        <f aca="true" t="shared" si="86" ref="GU11:GU16">GU10</f>
        <v>2</v>
      </c>
      <c r="GV11" s="15">
        <f aca="true" t="shared" si="87" ref="GV11:GV16">GT11*GU11</f>
        <v>0</v>
      </c>
      <c r="GW11" s="21"/>
      <c r="GX11" s="21"/>
      <c r="GY11" s="21"/>
    </row>
    <row r="12" spans="1:207" s="22" customFormat="1" ht="42" customHeight="1">
      <c r="A12" s="78" t="s">
        <v>144</v>
      </c>
      <c r="B12" s="79"/>
      <c r="C12" s="14">
        <f>I12+AT12+ES12+GF12+'Оценка '!E15+'Оценка '!AX15</f>
        <v>68.99937893101783</v>
      </c>
      <c r="D12" s="14">
        <f t="shared" si="0"/>
        <v>68.99937893101783</v>
      </c>
      <c r="E12" s="15" t="s">
        <v>167</v>
      </c>
      <c r="F12" s="15" t="s">
        <v>168</v>
      </c>
      <c r="G12" s="16">
        <f t="shared" si="11"/>
        <v>8.004927722013548</v>
      </c>
      <c r="H12" s="16">
        <f t="shared" si="12"/>
        <v>2</v>
      </c>
      <c r="I12" s="16">
        <f t="shared" si="13"/>
        <v>16.009855444027096</v>
      </c>
      <c r="J12" s="17">
        <v>15623.1</v>
      </c>
      <c r="K12" s="17">
        <v>24641.1</v>
      </c>
      <c r="L12" s="19">
        <f t="shared" si="14"/>
        <v>0.6340260783812411</v>
      </c>
      <c r="M12" s="14">
        <f t="shared" si="1"/>
        <v>0.49120526172466117</v>
      </c>
      <c r="N12" s="14">
        <f t="shared" si="15"/>
        <v>1.5</v>
      </c>
      <c r="O12" s="14">
        <f t="shared" si="2"/>
        <v>0.7368078925869918</v>
      </c>
      <c r="P12" s="15">
        <v>1</v>
      </c>
      <c r="Q12" s="14">
        <f t="shared" si="16"/>
        <v>0.5</v>
      </c>
      <c r="R12" s="15">
        <f t="shared" si="17"/>
        <v>0.5</v>
      </c>
      <c r="S12" s="15">
        <v>1</v>
      </c>
      <c r="T12" s="18">
        <f t="shared" si="18"/>
        <v>0.5</v>
      </c>
      <c r="U12" s="15">
        <f t="shared" si="19"/>
        <v>0.5</v>
      </c>
      <c r="V12" s="15">
        <v>17787.4</v>
      </c>
      <c r="W12" s="17">
        <v>17747.3</v>
      </c>
      <c r="X12" s="14">
        <f t="shared" si="20"/>
        <v>0.0022594986279604323</v>
      </c>
      <c r="Y12" s="14">
        <f t="shared" si="21"/>
        <v>0.7504537761736596</v>
      </c>
      <c r="Z12" s="18">
        <f>Z11</f>
        <v>1.5</v>
      </c>
      <c r="AA12" s="14">
        <f t="shared" si="22"/>
        <v>1.1256806642604893</v>
      </c>
      <c r="AB12" s="15">
        <v>1</v>
      </c>
      <c r="AC12" s="18">
        <f t="shared" si="23"/>
        <v>1.5</v>
      </c>
      <c r="AD12" s="15">
        <f t="shared" si="24"/>
        <v>1.5</v>
      </c>
      <c r="AE12" s="39">
        <v>19384.3</v>
      </c>
      <c r="AF12" s="39">
        <v>22571.3</v>
      </c>
      <c r="AG12" s="19">
        <f t="shared" si="3"/>
        <v>-0.14119700681839328</v>
      </c>
      <c r="AH12" s="14">
        <f>(0.444+AG12)/(0.444+0.263)</f>
        <v>0.42829277677737865</v>
      </c>
      <c r="AI12" s="18">
        <f t="shared" si="25"/>
        <v>1.5</v>
      </c>
      <c r="AJ12" s="14">
        <f t="shared" si="26"/>
        <v>0.6424391651660679</v>
      </c>
      <c r="AK12" s="15">
        <v>1</v>
      </c>
      <c r="AL12" s="18">
        <f t="shared" si="27"/>
        <v>1.5</v>
      </c>
      <c r="AM12" s="15">
        <f t="shared" si="28"/>
        <v>1.5</v>
      </c>
      <c r="AN12" s="15" t="s">
        <v>177</v>
      </c>
      <c r="AO12" s="15">
        <v>1</v>
      </c>
      <c r="AP12" s="18">
        <f t="shared" si="29"/>
        <v>1.5</v>
      </c>
      <c r="AQ12" s="15">
        <f t="shared" si="30"/>
        <v>1.5</v>
      </c>
      <c r="AR12" s="16">
        <f t="shared" si="31"/>
        <v>6.989761743495368</v>
      </c>
      <c r="AS12" s="16">
        <v>2</v>
      </c>
      <c r="AT12" s="16">
        <f t="shared" si="4"/>
        <v>13.979523486990736</v>
      </c>
      <c r="AU12" s="15">
        <v>0</v>
      </c>
      <c r="AV12" s="17">
        <v>24641.1</v>
      </c>
      <c r="AW12" s="15">
        <v>0</v>
      </c>
      <c r="AX12" s="20">
        <v>1</v>
      </c>
      <c r="AY12" s="18">
        <f t="shared" si="32"/>
        <v>0.5</v>
      </c>
      <c r="AZ12" s="14">
        <f t="shared" si="33"/>
        <v>0.5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15">
        <v>1</v>
      </c>
      <c r="BN12" s="18">
        <f t="shared" si="34"/>
        <v>0.5</v>
      </c>
      <c r="BO12" s="15">
        <f t="shared" si="35"/>
        <v>0.5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22">
        <v>0</v>
      </c>
      <c r="CB12" s="15">
        <v>0</v>
      </c>
      <c r="CC12" s="17">
        <f t="shared" si="36"/>
        <v>24641.1</v>
      </c>
      <c r="CD12" s="15">
        <v>0</v>
      </c>
      <c r="CE12" s="14">
        <f t="shared" si="37"/>
        <v>1</v>
      </c>
      <c r="CF12" s="18">
        <f t="shared" si="38"/>
        <v>0.5</v>
      </c>
      <c r="CG12" s="14">
        <f t="shared" si="39"/>
        <v>0.5</v>
      </c>
      <c r="CH12" s="14">
        <v>0</v>
      </c>
      <c r="CI12" s="14">
        <v>0</v>
      </c>
      <c r="CJ12" s="17">
        <v>0</v>
      </c>
      <c r="CK12" s="17">
        <v>0</v>
      </c>
      <c r="CL12" s="15">
        <v>1</v>
      </c>
      <c r="CM12" s="18">
        <v>0.5</v>
      </c>
      <c r="CN12" s="15">
        <f t="shared" si="40"/>
        <v>0.5</v>
      </c>
      <c r="CO12" s="17">
        <v>6238.7</v>
      </c>
      <c r="CP12" s="17">
        <v>24026.2</v>
      </c>
      <c r="CQ12" s="19">
        <f t="shared" si="41"/>
        <v>0.26</v>
      </c>
      <c r="CR12" s="14">
        <f t="shared" si="42"/>
        <v>0.7633228840125391</v>
      </c>
      <c r="CS12" s="18">
        <f t="shared" si="43"/>
        <v>0.5</v>
      </c>
      <c r="CT12" s="15">
        <f t="shared" si="44"/>
        <v>0.38</v>
      </c>
      <c r="CU12" s="15">
        <v>17787.4</v>
      </c>
      <c r="CV12" s="15">
        <v>32136.4</v>
      </c>
      <c r="CW12" s="15">
        <f t="shared" si="5"/>
        <v>0.553</v>
      </c>
      <c r="CX12" s="14">
        <f t="shared" si="45"/>
        <v>0.18036072144288584</v>
      </c>
      <c r="CY12" s="18">
        <v>2</v>
      </c>
      <c r="CZ12" s="15">
        <f t="shared" si="46"/>
        <v>0.36</v>
      </c>
      <c r="DA12" s="17">
        <f t="shared" si="47"/>
        <v>24641.1</v>
      </c>
      <c r="DB12" s="15">
        <v>24910.2</v>
      </c>
      <c r="DC12" s="19">
        <f t="shared" si="48"/>
        <v>-0.010802803670785548</v>
      </c>
      <c r="DD12" s="14">
        <f t="shared" si="49"/>
        <v>0.8475328414630381</v>
      </c>
      <c r="DE12" s="18">
        <f t="shared" si="50"/>
        <v>1</v>
      </c>
      <c r="DF12" s="19">
        <f t="shared" si="51"/>
        <v>0.85</v>
      </c>
      <c r="DG12" s="15">
        <v>0</v>
      </c>
      <c r="DH12" s="18">
        <f t="shared" si="52"/>
        <v>0.5</v>
      </c>
      <c r="DI12" s="15">
        <v>0</v>
      </c>
      <c r="DJ12" s="15">
        <v>1</v>
      </c>
      <c r="DK12" s="18">
        <f t="shared" si="53"/>
        <v>0.5</v>
      </c>
      <c r="DL12" s="15">
        <f t="shared" si="54"/>
        <v>0.5</v>
      </c>
      <c r="DM12" s="75">
        <v>13783.1</v>
      </c>
      <c r="DN12" s="76"/>
      <c r="DO12" s="77"/>
      <c r="DP12" s="17">
        <v>6588.4</v>
      </c>
      <c r="DQ12" s="14">
        <v>1.3</v>
      </c>
      <c r="DR12" s="14">
        <f>(DQ13-DQ12)/(DQ13-DQ10)</f>
        <v>0.931578947368421</v>
      </c>
      <c r="DS12" s="18">
        <f t="shared" si="55"/>
        <v>1</v>
      </c>
      <c r="DT12" s="15">
        <f t="shared" si="56"/>
        <v>0.9</v>
      </c>
      <c r="DU12" s="15">
        <v>3556</v>
      </c>
      <c r="DV12" s="15">
        <v>4291</v>
      </c>
      <c r="DW12" s="15">
        <f t="shared" si="57"/>
        <v>735</v>
      </c>
      <c r="DX12" s="15">
        <v>0</v>
      </c>
      <c r="DY12" s="18">
        <f t="shared" si="58"/>
        <v>1</v>
      </c>
      <c r="DZ12" s="15">
        <f t="shared" si="59"/>
        <v>0</v>
      </c>
      <c r="EA12" s="15" t="s">
        <v>177</v>
      </c>
      <c r="EB12" s="15">
        <v>1</v>
      </c>
      <c r="EC12" s="18">
        <f t="shared" si="60"/>
        <v>0.5</v>
      </c>
      <c r="ED12" s="15">
        <f t="shared" si="61"/>
        <v>0.5</v>
      </c>
      <c r="EE12" s="15">
        <v>20371.5</v>
      </c>
      <c r="EF12" s="39">
        <v>19384.3</v>
      </c>
      <c r="EG12" s="15">
        <v>34945.2</v>
      </c>
      <c r="EH12" s="15">
        <v>19640.5</v>
      </c>
      <c r="EI12" s="19">
        <f t="shared" si="62"/>
        <v>-0.7028201163390029</v>
      </c>
      <c r="EJ12" s="19">
        <f t="shared" si="63"/>
        <v>0.9997617434953681</v>
      </c>
      <c r="EK12" s="14">
        <v>1</v>
      </c>
      <c r="EL12" s="19">
        <f t="shared" si="6"/>
        <v>0.9997617434953681</v>
      </c>
      <c r="EM12" s="15" t="s">
        <v>188</v>
      </c>
      <c r="EN12" s="15">
        <v>1</v>
      </c>
      <c r="EO12" s="18">
        <f t="shared" si="64"/>
        <v>0.5</v>
      </c>
      <c r="EP12" s="15">
        <f t="shared" si="65"/>
        <v>0.5</v>
      </c>
      <c r="EQ12" s="16">
        <f t="shared" si="7"/>
        <v>7</v>
      </c>
      <c r="ER12" s="16">
        <v>1.5</v>
      </c>
      <c r="ES12" s="16">
        <f t="shared" si="8"/>
        <v>10.5</v>
      </c>
      <c r="ET12" s="15">
        <v>0</v>
      </c>
      <c r="EU12" s="15">
        <v>0</v>
      </c>
      <c r="EV12" s="15">
        <v>0</v>
      </c>
      <c r="EW12" s="14">
        <v>0</v>
      </c>
      <c r="EX12" s="18">
        <f>EX11</f>
        <v>1.5</v>
      </c>
      <c r="EY12" s="15">
        <f t="shared" si="66"/>
        <v>0</v>
      </c>
      <c r="EZ12" s="15">
        <v>0</v>
      </c>
      <c r="FA12" s="15">
        <v>0</v>
      </c>
      <c r="FB12" s="15">
        <v>0</v>
      </c>
      <c r="FC12" s="20">
        <v>0</v>
      </c>
      <c r="FD12" s="18">
        <f t="shared" si="67"/>
        <v>1.5</v>
      </c>
      <c r="FE12" s="15">
        <f t="shared" si="68"/>
        <v>0</v>
      </c>
      <c r="FF12" s="15">
        <v>0</v>
      </c>
      <c r="FG12" s="15">
        <v>0</v>
      </c>
      <c r="FH12" s="17">
        <v>17787.4</v>
      </c>
      <c r="FI12" s="15">
        <f t="shared" si="69"/>
        <v>0</v>
      </c>
      <c r="FJ12" s="15">
        <v>1</v>
      </c>
      <c r="FK12" s="18">
        <f t="shared" si="70"/>
        <v>1</v>
      </c>
      <c r="FL12" s="15">
        <f t="shared" si="71"/>
        <v>1</v>
      </c>
      <c r="FM12" s="15">
        <v>0</v>
      </c>
      <c r="FN12" s="15">
        <v>1</v>
      </c>
      <c r="FO12" s="18">
        <f t="shared" si="72"/>
        <v>2</v>
      </c>
      <c r="FP12" s="15">
        <f t="shared" si="73"/>
        <v>2</v>
      </c>
      <c r="FQ12" s="15">
        <v>0</v>
      </c>
      <c r="FR12" s="17">
        <f t="shared" si="74"/>
        <v>17787.4</v>
      </c>
      <c r="FS12" s="19">
        <f t="shared" si="75"/>
        <v>0</v>
      </c>
      <c r="FT12" s="14">
        <f t="shared" si="76"/>
        <v>1</v>
      </c>
      <c r="FU12" s="18">
        <v>2</v>
      </c>
      <c r="FV12" s="15">
        <f t="shared" si="77"/>
        <v>2</v>
      </c>
      <c r="FW12" s="15">
        <v>0</v>
      </c>
      <c r="FX12" s="15">
        <v>0</v>
      </c>
      <c r="FY12" s="15">
        <v>0</v>
      </c>
      <c r="FZ12" s="15">
        <v>0</v>
      </c>
      <c r="GA12" s="15">
        <v>1</v>
      </c>
      <c r="GB12" s="18">
        <f t="shared" si="78"/>
        <v>2</v>
      </c>
      <c r="GC12" s="15">
        <f t="shared" si="79"/>
        <v>2</v>
      </c>
      <c r="GD12" s="16">
        <f t="shared" si="9"/>
        <v>4</v>
      </c>
      <c r="GE12" s="16">
        <v>1.75</v>
      </c>
      <c r="GF12" s="16">
        <f t="shared" si="10"/>
        <v>7</v>
      </c>
      <c r="GG12" s="15">
        <v>0</v>
      </c>
      <c r="GH12" s="39">
        <v>8857</v>
      </c>
      <c r="GI12" s="14">
        <f t="shared" si="80"/>
        <v>0</v>
      </c>
      <c r="GJ12" s="14">
        <v>0</v>
      </c>
      <c r="GK12" s="18">
        <f t="shared" si="81"/>
        <v>2</v>
      </c>
      <c r="GL12" s="15">
        <f t="shared" si="82"/>
        <v>0</v>
      </c>
      <c r="GM12" s="2"/>
      <c r="GN12" s="2"/>
      <c r="GO12" s="14">
        <f t="shared" si="83"/>
        <v>0</v>
      </c>
      <c r="GP12" s="15">
        <v>1</v>
      </c>
      <c r="GQ12" s="18">
        <f t="shared" si="84"/>
        <v>2</v>
      </c>
      <c r="GR12" s="15">
        <f t="shared" si="85"/>
        <v>2</v>
      </c>
      <c r="GS12" s="23" t="s">
        <v>98</v>
      </c>
      <c r="GT12" s="15">
        <v>1</v>
      </c>
      <c r="GU12" s="18">
        <f t="shared" si="86"/>
        <v>2</v>
      </c>
      <c r="GV12" s="15">
        <f t="shared" si="87"/>
        <v>2</v>
      </c>
      <c r="GW12" s="21"/>
      <c r="GX12" s="21"/>
      <c r="GY12" s="21"/>
    </row>
    <row r="13" spans="1:207" s="22" customFormat="1" ht="42" customHeight="1">
      <c r="A13" s="78" t="s">
        <v>145</v>
      </c>
      <c r="B13" s="79"/>
      <c r="C13" s="14">
        <f>I13+AT13+ES13+GF13+'Оценка '!E16+'Оценка '!AX16</f>
        <v>60.753171356715676</v>
      </c>
      <c r="D13" s="14">
        <f t="shared" si="0"/>
        <v>60.753171356715676</v>
      </c>
      <c r="E13" s="15" t="s">
        <v>169</v>
      </c>
      <c r="F13" s="15" t="s">
        <v>170</v>
      </c>
      <c r="G13" s="16">
        <f t="shared" si="11"/>
        <v>7.371470534469124</v>
      </c>
      <c r="H13" s="16">
        <f t="shared" si="12"/>
        <v>2</v>
      </c>
      <c r="I13" s="16">
        <f t="shared" si="13"/>
        <v>14.742941068938247</v>
      </c>
      <c r="J13" s="17">
        <v>21509.8</v>
      </c>
      <c r="K13" s="17">
        <v>28016.1</v>
      </c>
      <c r="L13" s="19">
        <f t="shared" si="14"/>
        <v>0.7677656775925271</v>
      </c>
      <c r="M13" s="14">
        <f t="shared" si="1"/>
        <v>0.8297865255507016</v>
      </c>
      <c r="N13" s="14">
        <f t="shared" si="15"/>
        <v>1.5</v>
      </c>
      <c r="O13" s="14">
        <f t="shared" si="2"/>
        <v>1.2446797883260525</v>
      </c>
      <c r="P13" s="15">
        <v>1</v>
      </c>
      <c r="Q13" s="14">
        <f t="shared" si="16"/>
        <v>0.5</v>
      </c>
      <c r="R13" s="15">
        <f t="shared" si="17"/>
        <v>0.5</v>
      </c>
      <c r="S13" s="15">
        <v>1</v>
      </c>
      <c r="T13" s="18">
        <f t="shared" si="18"/>
        <v>0.5</v>
      </c>
      <c r="U13" s="15">
        <f t="shared" si="19"/>
        <v>0.5</v>
      </c>
      <c r="V13" s="15">
        <v>11763.2</v>
      </c>
      <c r="W13" s="17">
        <v>9980.7</v>
      </c>
      <c r="X13" s="14">
        <f t="shared" si="20"/>
        <v>0.17859468774735238</v>
      </c>
      <c r="Y13" s="14">
        <f t="shared" si="21"/>
        <v>0.41774587217480685</v>
      </c>
      <c r="Z13" s="18">
        <v>1.5</v>
      </c>
      <c r="AA13" s="14">
        <f t="shared" si="22"/>
        <v>0.6266188082622103</v>
      </c>
      <c r="AB13" s="15">
        <v>1</v>
      </c>
      <c r="AC13" s="18">
        <f t="shared" si="23"/>
        <v>1.5</v>
      </c>
      <c r="AD13" s="15">
        <f t="shared" si="24"/>
        <v>1.5</v>
      </c>
      <c r="AE13" s="39">
        <v>21402.2</v>
      </c>
      <c r="AF13" s="39">
        <v>14822.3</v>
      </c>
      <c r="AG13" s="19">
        <f t="shared" si="3"/>
        <v>0.4439189599454877</v>
      </c>
      <c r="AH13" s="14">
        <f>(0.444-AG13)/(0.444+0.263)</f>
        <v>0.00011462525390709444</v>
      </c>
      <c r="AI13" s="18">
        <f t="shared" si="25"/>
        <v>1.5</v>
      </c>
      <c r="AJ13" s="14">
        <f t="shared" si="26"/>
        <v>0.00017193788086064166</v>
      </c>
      <c r="AK13" s="15">
        <v>1</v>
      </c>
      <c r="AL13" s="18">
        <f t="shared" si="27"/>
        <v>1.5</v>
      </c>
      <c r="AM13" s="15">
        <f t="shared" si="28"/>
        <v>1.5</v>
      </c>
      <c r="AN13" s="15" t="s">
        <v>177</v>
      </c>
      <c r="AO13" s="15">
        <v>1</v>
      </c>
      <c r="AP13" s="18">
        <f t="shared" si="29"/>
        <v>1.5</v>
      </c>
      <c r="AQ13" s="15">
        <f t="shared" si="30"/>
        <v>1.5</v>
      </c>
      <c r="AR13" s="16">
        <f t="shared" si="31"/>
        <v>4.750115143888717</v>
      </c>
      <c r="AS13" s="16">
        <v>2</v>
      </c>
      <c r="AT13" s="16">
        <f t="shared" si="4"/>
        <v>9.500230287777434</v>
      </c>
      <c r="AU13" s="15">
        <v>0</v>
      </c>
      <c r="AV13" s="17">
        <v>28016.1</v>
      </c>
      <c r="AW13" s="15">
        <v>0</v>
      </c>
      <c r="AX13" s="20">
        <v>1</v>
      </c>
      <c r="AY13" s="18">
        <f t="shared" si="32"/>
        <v>0.5</v>
      </c>
      <c r="AZ13" s="14">
        <f t="shared" si="33"/>
        <v>0.5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15">
        <v>1</v>
      </c>
      <c r="BN13" s="18">
        <f t="shared" si="34"/>
        <v>0.5</v>
      </c>
      <c r="BO13" s="15">
        <f t="shared" si="35"/>
        <v>0.5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22">
        <v>0</v>
      </c>
      <c r="CB13" s="15">
        <v>0</v>
      </c>
      <c r="CC13" s="17">
        <f t="shared" si="36"/>
        <v>28016.1</v>
      </c>
      <c r="CD13" s="15">
        <v>0</v>
      </c>
      <c r="CE13" s="14">
        <f t="shared" si="37"/>
        <v>1</v>
      </c>
      <c r="CF13" s="18">
        <f t="shared" si="38"/>
        <v>0.5</v>
      </c>
      <c r="CG13" s="14">
        <f t="shared" si="39"/>
        <v>0.5</v>
      </c>
      <c r="CH13" s="14">
        <v>0</v>
      </c>
      <c r="CI13" s="14">
        <v>0</v>
      </c>
      <c r="CJ13" s="20">
        <v>0</v>
      </c>
      <c r="CK13" s="20">
        <v>0</v>
      </c>
      <c r="CL13" s="15">
        <v>1</v>
      </c>
      <c r="CM13" s="18">
        <v>0.5</v>
      </c>
      <c r="CN13" s="15">
        <f t="shared" si="40"/>
        <v>0.5</v>
      </c>
      <c r="CO13" s="17">
        <v>9059.1</v>
      </c>
      <c r="CP13" s="17">
        <v>20822.3</v>
      </c>
      <c r="CQ13" s="19">
        <f t="shared" si="41"/>
        <v>0.435</v>
      </c>
      <c r="CR13" s="14">
        <f t="shared" si="42"/>
        <v>0.4890282131661442</v>
      </c>
      <c r="CS13" s="18">
        <f t="shared" si="43"/>
        <v>0.5</v>
      </c>
      <c r="CT13" s="15">
        <f t="shared" si="44"/>
        <v>0.24</v>
      </c>
      <c r="CU13" s="15">
        <v>11763.2</v>
      </c>
      <c r="CV13" s="15">
        <v>25416.8</v>
      </c>
      <c r="CW13" s="15">
        <f t="shared" si="5"/>
        <v>0.463</v>
      </c>
      <c r="CX13" s="14">
        <f t="shared" si="45"/>
        <v>0</v>
      </c>
      <c r="CY13" s="18">
        <f>CY12</f>
        <v>2</v>
      </c>
      <c r="CZ13" s="15">
        <f t="shared" si="46"/>
        <v>0</v>
      </c>
      <c r="DA13" s="17">
        <f t="shared" si="47"/>
        <v>28016.1</v>
      </c>
      <c r="DB13" s="15">
        <v>28798.6</v>
      </c>
      <c r="DC13" s="19">
        <f t="shared" si="48"/>
        <v>-0.027171459723736573</v>
      </c>
      <c r="DD13" s="14">
        <f t="shared" si="49"/>
        <v>0.7330667152186253</v>
      </c>
      <c r="DE13" s="18">
        <f t="shared" si="50"/>
        <v>1</v>
      </c>
      <c r="DF13" s="19">
        <f t="shared" si="51"/>
        <v>0.73</v>
      </c>
      <c r="DG13" s="15">
        <v>0</v>
      </c>
      <c r="DH13" s="18">
        <v>0.5</v>
      </c>
      <c r="DI13" s="15">
        <v>0</v>
      </c>
      <c r="DJ13" s="15">
        <v>1</v>
      </c>
      <c r="DK13" s="18">
        <f t="shared" si="53"/>
        <v>0.5</v>
      </c>
      <c r="DL13" s="15">
        <f t="shared" si="54"/>
        <v>0.5</v>
      </c>
      <c r="DM13" s="75">
        <v>9611</v>
      </c>
      <c r="DN13" s="76"/>
      <c r="DO13" s="77"/>
      <c r="DP13" s="17">
        <v>10830.8</v>
      </c>
      <c r="DQ13" s="14">
        <v>3.07</v>
      </c>
      <c r="DR13" s="14">
        <f>(DQ13-DQ13)/(DQ13-DQ10)</f>
        <v>0</v>
      </c>
      <c r="DS13" s="18">
        <f t="shared" si="55"/>
        <v>1</v>
      </c>
      <c r="DT13" s="15">
        <f t="shared" si="56"/>
        <v>0</v>
      </c>
      <c r="DU13" s="15">
        <v>2219.8</v>
      </c>
      <c r="DV13" s="15">
        <v>2547.9</v>
      </c>
      <c r="DW13" s="15">
        <f t="shared" si="57"/>
        <v>328.0999999999999</v>
      </c>
      <c r="DX13" s="15">
        <v>0</v>
      </c>
      <c r="DY13" s="18">
        <f t="shared" si="58"/>
        <v>1</v>
      </c>
      <c r="DZ13" s="15">
        <f t="shared" si="59"/>
        <v>0</v>
      </c>
      <c r="EA13" s="15" t="s">
        <v>177</v>
      </c>
      <c r="EB13" s="15">
        <v>1</v>
      </c>
      <c r="EC13" s="18">
        <f t="shared" si="60"/>
        <v>0.5</v>
      </c>
      <c r="ED13" s="15">
        <f t="shared" si="61"/>
        <v>0.5</v>
      </c>
      <c r="EE13" s="15">
        <v>20441.8</v>
      </c>
      <c r="EF13" s="39">
        <v>21402.2</v>
      </c>
      <c r="EG13" s="15">
        <v>24015.9</v>
      </c>
      <c r="EH13" s="15">
        <v>21716.1</v>
      </c>
      <c r="EI13" s="19">
        <f t="shared" si="62"/>
        <v>-0.1594869336359814</v>
      </c>
      <c r="EJ13" s="19">
        <f t="shared" si="63"/>
        <v>0.28011514388871706</v>
      </c>
      <c r="EK13" s="14">
        <v>1</v>
      </c>
      <c r="EL13" s="19">
        <f t="shared" si="6"/>
        <v>0.28011514388871706</v>
      </c>
      <c r="EM13" s="15" t="s">
        <v>188</v>
      </c>
      <c r="EN13" s="15">
        <v>1</v>
      </c>
      <c r="EO13" s="18">
        <f t="shared" si="64"/>
        <v>0.5</v>
      </c>
      <c r="EP13" s="15">
        <f t="shared" si="65"/>
        <v>0.5</v>
      </c>
      <c r="EQ13" s="16">
        <f t="shared" si="7"/>
        <v>7</v>
      </c>
      <c r="ER13" s="16">
        <v>1.5</v>
      </c>
      <c r="ES13" s="16">
        <f t="shared" si="8"/>
        <v>10.5</v>
      </c>
      <c r="ET13" s="15">
        <v>0</v>
      </c>
      <c r="EU13" s="15">
        <v>0</v>
      </c>
      <c r="EV13" s="15">
        <v>0</v>
      </c>
      <c r="EW13" s="14">
        <v>0</v>
      </c>
      <c r="EX13" s="18">
        <f>EX12</f>
        <v>1.5</v>
      </c>
      <c r="EY13" s="15">
        <f t="shared" si="66"/>
        <v>0</v>
      </c>
      <c r="EZ13" s="15">
        <v>0</v>
      </c>
      <c r="FA13" s="15">
        <v>0</v>
      </c>
      <c r="FB13" s="15">
        <v>0</v>
      </c>
      <c r="FC13" s="20">
        <v>0</v>
      </c>
      <c r="FD13" s="18">
        <f t="shared" si="67"/>
        <v>1.5</v>
      </c>
      <c r="FE13" s="15">
        <f t="shared" si="68"/>
        <v>0</v>
      </c>
      <c r="FF13" s="15">
        <v>0</v>
      </c>
      <c r="FG13" s="15">
        <v>0</v>
      </c>
      <c r="FH13" s="17">
        <v>11781.2</v>
      </c>
      <c r="FI13" s="15">
        <f t="shared" si="69"/>
        <v>0</v>
      </c>
      <c r="FJ13" s="15">
        <v>1</v>
      </c>
      <c r="FK13" s="18">
        <f t="shared" si="70"/>
        <v>1</v>
      </c>
      <c r="FL13" s="15">
        <f t="shared" si="71"/>
        <v>1</v>
      </c>
      <c r="FM13" s="15">
        <v>0</v>
      </c>
      <c r="FN13" s="15">
        <v>1</v>
      </c>
      <c r="FO13" s="18">
        <f t="shared" si="72"/>
        <v>2</v>
      </c>
      <c r="FP13" s="15">
        <f t="shared" si="73"/>
        <v>2</v>
      </c>
      <c r="FQ13" s="15">
        <v>0</v>
      </c>
      <c r="FR13" s="17">
        <f t="shared" si="74"/>
        <v>11781.2</v>
      </c>
      <c r="FS13" s="19">
        <f t="shared" si="75"/>
        <v>0</v>
      </c>
      <c r="FT13" s="14">
        <f t="shared" si="76"/>
        <v>1</v>
      </c>
      <c r="FU13" s="18">
        <v>2</v>
      </c>
      <c r="FV13" s="15">
        <f t="shared" si="77"/>
        <v>2</v>
      </c>
      <c r="FW13" s="15">
        <v>0</v>
      </c>
      <c r="FX13" s="15">
        <v>0</v>
      </c>
      <c r="FY13" s="15">
        <v>0</v>
      </c>
      <c r="FZ13" s="15">
        <v>0</v>
      </c>
      <c r="GA13" s="15">
        <v>1</v>
      </c>
      <c r="GB13" s="18">
        <f t="shared" si="78"/>
        <v>2</v>
      </c>
      <c r="GC13" s="15">
        <f t="shared" si="79"/>
        <v>2</v>
      </c>
      <c r="GD13" s="16">
        <f t="shared" si="9"/>
        <v>4</v>
      </c>
      <c r="GE13" s="16">
        <v>1.75</v>
      </c>
      <c r="GF13" s="16">
        <f t="shared" si="10"/>
        <v>7</v>
      </c>
      <c r="GG13" s="15">
        <v>0</v>
      </c>
      <c r="GH13" s="39">
        <v>5323.9</v>
      </c>
      <c r="GI13" s="14">
        <f t="shared" si="80"/>
        <v>0</v>
      </c>
      <c r="GJ13" s="14">
        <v>0</v>
      </c>
      <c r="GK13" s="18">
        <f t="shared" si="81"/>
        <v>2</v>
      </c>
      <c r="GL13" s="15">
        <f t="shared" si="82"/>
        <v>0</v>
      </c>
      <c r="GM13" s="2"/>
      <c r="GN13" s="2"/>
      <c r="GO13" s="14">
        <f t="shared" si="83"/>
        <v>0</v>
      </c>
      <c r="GP13" s="15">
        <v>1</v>
      </c>
      <c r="GQ13" s="18">
        <f t="shared" si="84"/>
        <v>2</v>
      </c>
      <c r="GR13" s="15">
        <f t="shared" si="85"/>
        <v>2</v>
      </c>
      <c r="GS13" s="15" t="s">
        <v>98</v>
      </c>
      <c r="GT13" s="15">
        <v>1</v>
      </c>
      <c r="GU13" s="18">
        <f t="shared" si="86"/>
        <v>2</v>
      </c>
      <c r="GV13" s="15">
        <f t="shared" si="87"/>
        <v>2</v>
      </c>
      <c r="GW13" s="21"/>
      <c r="GX13" s="21"/>
      <c r="GY13" s="21"/>
    </row>
    <row r="14" spans="1:207" s="22" customFormat="1" ht="42" customHeight="1">
      <c r="A14" s="78" t="s">
        <v>146</v>
      </c>
      <c r="B14" s="79"/>
      <c r="C14" s="14">
        <f>I14+AT14+ES14+GF14+'Оценка '!E17+'Оценка '!AX17</f>
        <v>60.24274699160201</v>
      </c>
      <c r="D14" s="14">
        <f t="shared" si="0"/>
        <v>60.24274699160201</v>
      </c>
      <c r="E14" s="15" t="s">
        <v>169</v>
      </c>
      <c r="F14" s="15" t="s">
        <v>170</v>
      </c>
      <c r="G14" s="16">
        <f t="shared" si="11"/>
        <v>6.689496370576894</v>
      </c>
      <c r="H14" s="16">
        <f t="shared" si="12"/>
        <v>2</v>
      </c>
      <c r="I14" s="16">
        <f t="shared" si="13"/>
        <v>13.378992741153787</v>
      </c>
      <c r="J14" s="17">
        <v>13899.1</v>
      </c>
      <c r="K14" s="17">
        <v>31624.4</v>
      </c>
      <c r="L14" s="19">
        <f t="shared" si="14"/>
        <v>0.4395055716472091</v>
      </c>
      <c r="M14" s="14">
        <f t="shared" si="1"/>
        <v>-0.0012517173488377185</v>
      </c>
      <c r="N14" s="14">
        <f t="shared" si="15"/>
        <v>1.5</v>
      </c>
      <c r="O14" s="14">
        <f t="shared" si="2"/>
        <v>-0.0018775760232565778</v>
      </c>
      <c r="P14" s="15">
        <v>1</v>
      </c>
      <c r="Q14" s="14">
        <f t="shared" si="16"/>
        <v>0.5</v>
      </c>
      <c r="R14" s="15">
        <f t="shared" si="17"/>
        <v>0.5</v>
      </c>
      <c r="S14" s="15">
        <v>1</v>
      </c>
      <c r="T14" s="18">
        <f t="shared" si="18"/>
        <v>0.5</v>
      </c>
      <c r="U14" s="15">
        <f t="shared" si="19"/>
        <v>0.5</v>
      </c>
      <c r="V14" s="15">
        <v>7142.3</v>
      </c>
      <c r="W14" s="17">
        <v>5802.2</v>
      </c>
      <c r="X14" s="14">
        <f t="shared" si="20"/>
        <v>0.23096411705904663</v>
      </c>
      <c r="Y14" s="14">
        <f t="shared" si="21"/>
        <v>0.3189356281904781</v>
      </c>
      <c r="Z14" s="18">
        <f>Z13</f>
        <v>1.5</v>
      </c>
      <c r="AA14" s="14">
        <f t="shared" si="22"/>
        <v>0.4784034422857172</v>
      </c>
      <c r="AB14" s="15">
        <v>1</v>
      </c>
      <c r="AC14" s="18">
        <f t="shared" si="23"/>
        <v>1.5</v>
      </c>
      <c r="AD14" s="15">
        <f t="shared" si="24"/>
        <v>1.5</v>
      </c>
      <c r="AE14" s="39">
        <v>13543.5</v>
      </c>
      <c r="AF14" s="39">
        <v>15182.5</v>
      </c>
      <c r="AG14" s="19">
        <f t="shared" si="3"/>
        <v>-0.10795323563313025</v>
      </c>
      <c r="AH14" s="14">
        <f>(0.444+AG14)/(0.444+0.263)</f>
        <v>0.47531366954295573</v>
      </c>
      <c r="AI14" s="18">
        <f t="shared" si="25"/>
        <v>1.5</v>
      </c>
      <c r="AJ14" s="14">
        <f t="shared" si="26"/>
        <v>0.7129705043144337</v>
      </c>
      <c r="AK14" s="15">
        <v>1</v>
      </c>
      <c r="AL14" s="18">
        <f t="shared" si="27"/>
        <v>1.5</v>
      </c>
      <c r="AM14" s="15">
        <f t="shared" si="28"/>
        <v>1.5</v>
      </c>
      <c r="AN14" s="15" t="s">
        <v>177</v>
      </c>
      <c r="AO14" s="15">
        <v>1</v>
      </c>
      <c r="AP14" s="18">
        <f t="shared" si="29"/>
        <v>1.5</v>
      </c>
      <c r="AQ14" s="15">
        <f t="shared" si="30"/>
        <v>1.5</v>
      </c>
      <c r="AR14" s="16">
        <f t="shared" si="31"/>
        <v>5.176877125224115</v>
      </c>
      <c r="AS14" s="16">
        <v>2</v>
      </c>
      <c r="AT14" s="16">
        <f t="shared" si="4"/>
        <v>10.35375425044823</v>
      </c>
      <c r="AU14" s="15">
        <v>0</v>
      </c>
      <c r="AV14" s="17">
        <v>31624.4</v>
      </c>
      <c r="AW14" s="15">
        <v>0</v>
      </c>
      <c r="AX14" s="20">
        <v>1</v>
      </c>
      <c r="AY14" s="18">
        <f t="shared" si="32"/>
        <v>0.5</v>
      </c>
      <c r="AZ14" s="14">
        <f t="shared" si="33"/>
        <v>0.5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15">
        <v>1</v>
      </c>
      <c r="BN14" s="18">
        <f t="shared" si="34"/>
        <v>0.5</v>
      </c>
      <c r="BO14" s="15">
        <f t="shared" si="35"/>
        <v>0.5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22">
        <v>0</v>
      </c>
      <c r="CB14" s="15">
        <v>0</v>
      </c>
      <c r="CC14" s="17">
        <f t="shared" si="36"/>
        <v>31624.4</v>
      </c>
      <c r="CD14" s="15">
        <v>0</v>
      </c>
      <c r="CE14" s="14">
        <f t="shared" si="37"/>
        <v>1</v>
      </c>
      <c r="CF14" s="18">
        <f t="shared" si="38"/>
        <v>0.5</v>
      </c>
      <c r="CG14" s="14">
        <f t="shared" si="39"/>
        <v>0.5</v>
      </c>
      <c r="CH14" s="14">
        <v>0</v>
      </c>
      <c r="CI14" s="14">
        <v>0</v>
      </c>
      <c r="CJ14" s="20">
        <v>0</v>
      </c>
      <c r="CK14" s="20">
        <v>0</v>
      </c>
      <c r="CL14" s="15">
        <v>1</v>
      </c>
      <c r="CM14" s="18">
        <f>CM13</f>
        <v>0.5</v>
      </c>
      <c r="CN14" s="15">
        <f t="shared" si="40"/>
        <v>0.5</v>
      </c>
      <c r="CO14" s="17">
        <v>21112.2</v>
      </c>
      <c r="CP14" s="17">
        <v>28254.4</v>
      </c>
      <c r="CQ14" s="19">
        <f t="shared" si="41"/>
        <v>0.747</v>
      </c>
      <c r="CR14" s="14">
        <f t="shared" si="42"/>
        <v>0</v>
      </c>
      <c r="CS14" s="18">
        <f t="shared" si="43"/>
        <v>0.5</v>
      </c>
      <c r="CT14" s="15">
        <f t="shared" si="44"/>
        <v>0</v>
      </c>
      <c r="CU14" s="15">
        <v>7142.3</v>
      </c>
      <c r="CV14" s="15">
        <v>14675.8</v>
      </c>
      <c r="CW14" s="15">
        <f t="shared" si="5"/>
        <v>0.487</v>
      </c>
      <c r="CX14" s="14">
        <f t="shared" si="45"/>
        <v>0.048096192384769476</v>
      </c>
      <c r="CY14" s="18">
        <f>CY13</f>
        <v>2</v>
      </c>
      <c r="CZ14" s="15">
        <v>0.1</v>
      </c>
      <c r="DA14" s="17">
        <f t="shared" si="47"/>
        <v>31624.4</v>
      </c>
      <c r="DB14" s="15">
        <v>32265.8</v>
      </c>
      <c r="DC14" s="19">
        <f t="shared" si="48"/>
        <v>-0.019878633103781646</v>
      </c>
      <c r="DD14" s="14">
        <f t="shared" si="49"/>
        <v>0.7840655027707577</v>
      </c>
      <c r="DE14" s="18">
        <f t="shared" si="50"/>
        <v>1</v>
      </c>
      <c r="DF14" s="19">
        <f t="shared" si="51"/>
        <v>0.78</v>
      </c>
      <c r="DG14" s="15">
        <v>0</v>
      </c>
      <c r="DH14" s="18">
        <f t="shared" si="52"/>
        <v>0.5</v>
      </c>
      <c r="DI14" s="15">
        <v>0</v>
      </c>
      <c r="DJ14" s="15">
        <v>1</v>
      </c>
      <c r="DK14" s="18">
        <f t="shared" si="53"/>
        <v>0.5</v>
      </c>
      <c r="DL14" s="15">
        <f t="shared" si="54"/>
        <v>0.5</v>
      </c>
      <c r="DM14" s="75">
        <v>9494.6</v>
      </c>
      <c r="DN14" s="76"/>
      <c r="DO14" s="77"/>
      <c r="DP14" s="17">
        <v>6166</v>
      </c>
      <c r="DQ14" s="14">
        <v>1.77</v>
      </c>
      <c r="DR14" s="14">
        <f>(DQ13-DQ14)/(DQ13-DQ10)</f>
        <v>0.6842105263157894</v>
      </c>
      <c r="DS14" s="18">
        <f t="shared" si="55"/>
        <v>1</v>
      </c>
      <c r="DT14" s="15">
        <f t="shared" si="56"/>
        <v>0.7</v>
      </c>
      <c r="DU14" s="15">
        <v>2059.4</v>
      </c>
      <c r="DV14" s="15">
        <v>2391.5</v>
      </c>
      <c r="DW14" s="15">
        <f t="shared" si="57"/>
        <v>332.0999999999999</v>
      </c>
      <c r="DX14" s="15">
        <v>0</v>
      </c>
      <c r="DY14" s="18">
        <f t="shared" si="58"/>
        <v>1</v>
      </c>
      <c r="DZ14" s="15">
        <f t="shared" si="59"/>
        <v>0</v>
      </c>
      <c r="EA14" s="15" t="s">
        <v>177</v>
      </c>
      <c r="EB14" s="15">
        <v>1</v>
      </c>
      <c r="EC14" s="18">
        <f t="shared" si="60"/>
        <v>0.5</v>
      </c>
      <c r="ED14" s="15">
        <f t="shared" si="61"/>
        <v>0.5</v>
      </c>
      <c r="EE14" s="15">
        <v>15660.6</v>
      </c>
      <c r="EF14" s="39">
        <v>13543.5</v>
      </c>
      <c r="EG14" s="15">
        <v>16285.6</v>
      </c>
      <c r="EH14" s="15">
        <v>13837.4</v>
      </c>
      <c r="EI14" s="19">
        <f t="shared" si="62"/>
        <v>-0.0211422295442065</v>
      </c>
      <c r="EJ14" s="19">
        <f t="shared" si="63"/>
        <v>0.09687712522411457</v>
      </c>
      <c r="EK14" s="14">
        <v>1</v>
      </c>
      <c r="EL14" s="19">
        <f t="shared" si="6"/>
        <v>0.09687712522411457</v>
      </c>
      <c r="EM14" s="15" t="s">
        <v>188</v>
      </c>
      <c r="EN14" s="15">
        <v>1</v>
      </c>
      <c r="EO14" s="18">
        <f t="shared" si="64"/>
        <v>0.5</v>
      </c>
      <c r="EP14" s="15">
        <f t="shared" si="65"/>
        <v>0.5</v>
      </c>
      <c r="EQ14" s="16">
        <f t="shared" si="7"/>
        <v>7</v>
      </c>
      <c r="ER14" s="16">
        <v>1.5</v>
      </c>
      <c r="ES14" s="16">
        <f t="shared" si="8"/>
        <v>10.5</v>
      </c>
      <c r="ET14" s="15">
        <v>0</v>
      </c>
      <c r="EU14" s="15">
        <v>0</v>
      </c>
      <c r="EV14" s="15">
        <v>0</v>
      </c>
      <c r="EW14" s="14">
        <v>0</v>
      </c>
      <c r="EX14" s="18">
        <f>EX13</f>
        <v>1.5</v>
      </c>
      <c r="EY14" s="15">
        <f t="shared" si="66"/>
        <v>0</v>
      </c>
      <c r="EZ14" s="15">
        <v>0</v>
      </c>
      <c r="FA14" s="15">
        <v>0</v>
      </c>
      <c r="FB14" s="15">
        <v>0</v>
      </c>
      <c r="FC14" s="20">
        <v>0</v>
      </c>
      <c r="FD14" s="18">
        <f t="shared" si="67"/>
        <v>1.5</v>
      </c>
      <c r="FE14" s="15">
        <f t="shared" si="68"/>
        <v>0</v>
      </c>
      <c r="FF14" s="15">
        <v>0</v>
      </c>
      <c r="FG14" s="15">
        <v>0</v>
      </c>
      <c r="FH14" s="17">
        <v>7167.3</v>
      </c>
      <c r="FI14" s="15">
        <f t="shared" si="69"/>
        <v>0</v>
      </c>
      <c r="FJ14" s="15">
        <v>1</v>
      </c>
      <c r="FK14" s="18">
        <f t="shared" si="70"/>
        <v>1</v>
      </c>
      <c r="FL14" s="15">
        <f t="shared" si="71"/>
        <v>1</v>
      </c>
      <c r="FM14" s="15">
        <v>0</v>
      </c>
      <c r="FN14" s="15">
        <v>1</v>
      </c>
      <c r="FO14" s="18">
        <f t="shared" si="72"/>
        <v>2</v>
      </c>
      <c r="FP14" s="15">
        <f t="shared" si="73"/>
        <v>2</v>
      </c>
      <c r="FQ14" s="15">
        <v>0</v>
      </c>
      <c r="FR14" s="17">
        <f t="shared" si="74"/>
        <v>7167.3</v>
      </c>
      <c r="FS14" s="19">
        <f t="shared" si="75"/>
        <v>0</v>
      </c>
      <c r="FT14" s="14">
        <f t="shared" si="76"/>
        <v>1</v>
      </c>
      <c r="FU14" s="18">
        <f>FU13</f>
        <v>2</v>
      </c>
      <c r="FV14" s="15">
        <f t="shared" si="77"/>
        <v>2</v>
      </c>
      <c r="FW14" s="15">
        <v>0</v>
      </c>
      <c r="FX14" s="15">
        <v>0</v>
      </c>
      <c r="FY14" s="15">
        <v>0</v>
      </c>
      <c r="FZ14" s="15">
        <v>0</v>
      </c>
      <c r="GA14" s="15">
        <v>1</v>
      </c>
      <c r="GB14" s="18">
        <f t="shared" si="78"/>
        <v>2</v>
      </c>
      <c r="GC14" s="15">
        <f t="shared" si="79"/>
        <v>2</v>
      </c>
      <c r="GD14" s="16">
        <f t="shared" si="9"/>
        <v>4</v>
      </c>
      <c r="GE14" s="16">
        <v>1.75</v>
      </c>
      <c r="GF14" s="16">
        <f t="shared" si="10"/>
        <v>7</v>
      </c>
      <c r="GG14" s="15">
        <v>0</v>
      </c>
      <c r="GH14" s="39">
        <v>3308.1</v>
      </c>
      <c r="GI14" s="14">
        <f t="shared" si="80"/>
        <v>0</v>
      </c>
      <c r="GJ14" s="14">
        <v>0</v>
      </c>
      <c r="GK14" s="18">
        <f t="shared" si="81"/>
        <v>2</v>
      </c>
      <c r="GL14" s="15">
        <f t="shared" si="82"/>
        <v>0</v>
      </c>
      <c r="GM14" s="2">
        <v>45.56</v>
      </c>
      <c r="GN14" s="2">
        <v>38.03</v>
      </c>
      <c r="GO14" s="14">
        <f t="shared" si="83"/>
        <v>-7.530000000000001</v>
      </c>
      <c r="GP14" s="15">
        <v>1</v>
      </c>
      <c r="GQ14" s="18">
        <f t="shared" si="84"/>
        <v>2</v>
      </c>
      <c r="GR14" s="15">
        <f t="shared" si="85"/>
        <v>2</v>
      </c>
      <c r="GS14" s="15" t="s">
        <v>98</v>
      </c>
      <c r="GT14" s="15">
        <v>1</v>
      </c>
      <c r="GU14" s="18">
        <f t="shared" si="86"/>
        <v>2</v>
      </c>
      <c r="GV14" s="15">
        <f t="shared" si="87"/>
        <v>2</v>
      </c>
      <c r="GW14" s="21"/>
      <c r="GX14" s="21"/>
      <c r="GY14" s="21"/>
    </row>
    <row r="15" spans="1:207" s="22" customFormat="1" ht="49.5" customHeight="1">
      <c r="A15" s="78" t="s">
        <v>147</v>
      </c>
      <c r="B15" s="79"/>
      <c r="C15" s="14">
        <f>I15+AT15+ES15+GF15+'Оценка '!E18+'Оценка '!AX18</f>
        <v>64.25823097326138</v>
      </c>
      <c r="D15" s="14">
        <f t="shared" si="0"/>
        <v>64.25823097326138</v>
      </c>
      <c r="E15" s="15" t="s">
        <v>103</v>
      </c>
      <c r="F15" s="15" t="s">
        <v>104</v>
      </c>
      <c r="G15" s="16">
        <f t="shared" si="11"/>
        <v>8.089345233730063</v>
      </c>
      <c r="H15" s="16">
        <f t="shared" si="12"/>
        <v>2</v>
      </c>
      <c r="I15" s="16">
        <f t="shared" si="13"/>
        <v>16.178690467460125</v>
      </c>
      <c r="J15" s="17">
        <v>7054.5</v>
      </c>
      <c r="K15" s="17">
        <v>11368.9</v>
      </c>
      <c r="L15" s="19">
        <f t="shared" si="14"/>
        <v>0.6205085804255469</v>
      </c>
      <c r="M15" s="14">
        <f t="shared" si="1"/>
        <v>0.456983747912777</v>
      </c>
      <c r="N15" s="14">
        <f t="shared" si="15"/>
        <v>1.5</v>
      </c>
      <c r="O15" s="14">
        <f t="shared" si="2"/>
        <v>0.6854756218691656</v>
      </c>
      <c r="P15" s="15">
        <v>1</v>
      </c>
      <c r="Q15" s="14">
        <f t="shared" si="16"/>
        <v>0.5</v>
      </c>
      <c r="R15" s="15">
        <f t="shared" si="17"/>
        <v>0.5</v>
      </c>
      <c r="S15" s="15">
        <v>1</v>
      </c>
      <c r="T15" s="18">
        <f t="shared" si="18"/>
        <v>0.5</v>
      </c>
      <c r="U15" s="15">
        <f t="shared" si="19"/>
        <v>0.5</v>
      </c>
      <c r="V15" s="15">
        <v>4257.4</v>
      </c>
      <c r="W15" s="17">
        <v>4915.5</v>
      </c>
      <c r="X15" s="14">
        <f t="shared" si="20"/>
        <v>-0.13388261621401695</v>
      </c>
      <c r="Y15" s="14">
        <f t="shared" si="21"/>
        <v>1.0073256909698434</v>
      </c>
      <c r="Z15" s="18">
        <f>Z14</f>
        <v>1.5</v>
      </c>
      <c r="AA15" s="14">
        <v>1.52</v>
      </c>
      <c r="AB15" s="15">
        <v>1</v>
      </c>
      <c r="AC15" s="18">
        <f t="shared" si="23"/>
        <v>1.5</v>
      </c>
      <c r="AD15" s="15">
        <f t="shared" si="24"/>
        <v>1.5</v>
      </c>
      <c r="AE15" s="39">
        <v>9429.1</v>
      </c>
      <c r="AF15" s="39">
        <v>12795.1</v>
      </c>
      <c r="AG15" s="19">
        <f t="shared" si="3"/>
        <v>-0.26306945627623074</v>
      </c>
      <c r="AH15" s="14">
        <f>(0.444+AG15)/(0.444+0.263)</f>
        <v>0.25591307457393103</v>
      </c>
      <c r="AI15" s="18">
        <f t="shared" si="25"/>
        <v>1.5</v>
      </c>
      <c r="AJ15" s="14">
        <f t="shared" si="26"/>
        <v>0.3838696118608965</v>
      </c>
      <c r="AK15" s="15">
        <v>1</v>
      </c>
      <c r="AL15" s="18">
        <f t="shared" si="27"/>
        <v>1.5</v>
      </c>
      <c r="AM15" s="15">
        <f t="shared" si="28"/>
        <v>1.5</v>
      </c>
      <c r="AN15" s="15" t="s">
        <v>177</v>
      </c>
      <c r="AO15" s="15">
        <v>1</v>
      </c>
      <c r="AP15" s="18">
        <f t="shared" si="29"/>
        <v>1.5</v>
      </c>
      <c r="AQ15" s="15">
        <f t="shared" si="30"/>
        <v>1.5</v>
      </c>
      <c r="AR15" s="16">
        <f t="shared" si="31"/>
        <v>5.784770252900627</v>
      </c>
      <c r="AS15" s="16">
        <v>2</v>
      </c>
      <c r="AT15" s="16">
        <f t="shared" si="4"/>
        <v>11.569540505801253</v>
      </c>
      <c r="AU15" s="15">
        <v>0</v>
      </c>
      <c r="AV15" s="17">
        <v>11368.9</v>
      </c>
      <c r="AW15" s="15">
        <v>0</v>
      </c>
      <c r="AX15" s="20">
        <v>1</v>
      </c>
      <c r="AY15" s="18">
        <f t="shared" si="32"/>
        <v>0.5</v>
      </c>
      <c r="AZ15" s="14">
        <f t="shared" si="33"/>
        <v>0.5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15">
        <v>1</v>
      </c>
      <c r="BN15" s="18">
        <f t="shared" si="34"/>
        <v>0.5</v>
      </c>
      <c r="BO15" s="15">
        <f t="shared" si="35"/>
        <v>0.5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22">
        <v>0</v>
      </c>
      <c r="CB15" s="15">
        <v>0</v>
      </c>
      <c r="CC15" s="17">
        <f t="shared" si="36"/>
        <v>11368.9</v>
      </c>
      <c r="CD15" s="15">
        <v>0</v>
      </c>
      <c r="CE15" s="14">
        <f t="shared" si="37"/>
        <v>1</v>
      </c>
      <c r="CF15" s="18">
        <f t="shared" si="38"/>
        <v>0.5</v>
      </c>
      <c r="CG15" s="14">
        <f t="shared" si="39"/>
        <v>0.5</v>
      </c>
      <c r="CH15" s="14">
        <v>0</v>
      </c>
      <c r="CI15" s="14">
        <v>0</v>
      </c>
      <c r="CJ15" s="17">
        <v>0</v>
      </c>
      <c r="CK15" s="17">
        <v>0</v>
      </c>
      <c r="CL15" s="15">
        <v>1</v>
      </c>
      <c r="CM15" s="18">
        <f>CM14</f>
        <v>0.5</v>
      </c>
      <c r="CN15" s="15">
        <f t="shared" si="40"/>
        <v>0.5</v>
      </c>
      <c r="CO15" s="17">
        <v>7470.4</v>
      </c>
      <c r="CP15" s="17">
        <v>11727.8</v>
      </c>
      <c r="CQ15" s="19">
        <f t="shared" si="41"/>
        <v>0.637</v>
      </c>
      <c r="CR15" s="14">
        <f t="shared" si="42"/>
        <v>0.17241379310344826</v>
      </c>
      <c r="CS15" s="18">
        <f t="shared" si="43"/>
        <v>0.5</v>
      </c>
      <c r="CT15" s="15">
        <f t="shared" si="44"/>
        <v>0.09</v>
      </c>
      <c r="CU15" s="15">
        <v>4257.4</v>
      </c>
      <c r="CV15" s="15">
        <v>7738.1</v>
      </c>
      <c r="CW15" s="15">
        <f t="shared" si="5"/>
        <v>0.55</v>
      </c>
      <c r="CX15" s="14">
        <f t="shared" si="45"/>
        <v>0.17434869739478964</v>
      </c>
      <c r="CY15" s="18">
        <f>CY14</f>
        <v>2</v>
      </c>
      <c r="CZ15" s="15">
        <v>0.34</v>
      </c>
      <c r="DA15" s="17">
        <f t="shared" si="47"/>
        <v>11368.9</v>
      </c>
      <c r="DB15" s="15">
        <v>11969</v>
      </c>
      <c r="DC15" s="19">
        <f t="shared" si="48"/>
        <v>-0.050137856128331555</v>
      </c>
      <c r="DD15" s="14">
        <f t="shared" si="49"/>
        <v>0.572462544557122</v>
      </c>
      <c r="DE15" s="18">
        <f t="shared" si="50"/>
        <v>1</v>
      </c>
      <c r="DF15" s="19">
        <f t="shared" si="51"/>
        <v>0.57</v>
      </c>
      <c r="DG15" s="15">
        <v>0</v>
      </c>
      <c r="DH15" s="18">
        <f t="shared" si="52"/>
        <v>0.5</v>
      </c>
      <c r="DI15" s="15">
        <v>0</v>
      </c>
      <c r="DJ15" s="15">
        <v>1</v>
      </c>
      <c r="DK15" s="18">
        <f t="shared" si="53"/>
        <v>0.5</v>
      </c>
      <c r="DL15" s="15">
        <f t="shared" si="54"/>
        <v>0.5</v>
      </c>
      <c r="DM15" s="75">
        <v>6590.9</v>
      </c>
      <c r="DN15" s="76"/>
      <c r="DO15" s="77"/>
      <c r="DP15" s="17">
        <v>3957.9</v>
      </c>
      <c r="DQ15" s="14">
        <v>1.64</v>
      </c>
      <c r="DR15" s="14">
        <f>(DQ13-DQ15)/(DQ13-DQ10)</f>
        <v>0.7526315789473684</v>
      </c>
      <c r="DS15" s="18">
        <f t="shared" si="55"/>
        <v>1</v>
      </c>
      <c r="DT15" s="15">
        <f t="shared" si="56"/>
        <v>0.8</v>
      </c>
      <c r="DU15" s="15">
        <v>1668.2</v>
      </c>
      <c r="DV15" s="15">
        <v>2115.3</v>
      </c>
      <c r="DW15" s="15">
        <f t="shared" si="57"/>
        <v>447.10000000000014</v>
      </c>
      <c r="DX15" s="15">
        <v>0</v>
      </c>
      <c r="DY15" s="18">
        <f t="shared" si="58"/>
        <v>1</v>
      </c>
      <c r="DZ15" s="15">
        <f t="shared" si="59"/>
        <v>0</v>
      </c>
      <c r="EA15" s="15" t="s">
        <v>177</v>
      </c>
      <c r="EB15" s="15">
        <v>1</v>
      </c>
      <c r="EC15" s="18">
        <f t="shared" si="60"/>
        <v>0.5</v>
      </c>
      <c r="ED15" s="15">
        <f t="shared" si="61"/>
        <v>0.5</v>
      </c>
      <c r="EE15" s="15">
        <v>8566.2</v>
      </c>
      <c r="EF15" s="39">
        <v>9429.1</v>
      </c>
      <c r="EG15" s="15">
        <v>11448.4</v>
      </c>
      <c r="EH15" s="15">
        <v>9621.5</v>
      </c>
      <c r="EI15" s="19">
        <f t="shared" si="62"/>
        <v>-0.3140015409399733</v>
      </c>
      <c r="EJ15" s="19">
        <f t="shared" si="63"/>
        <v>0.48477025290062686</v>
      </c>
      <c r="EK15" s="14">
        <v>1</v>
      </c>
      <c r="EL15" s="19">
        <f t="shared" si="6"/>
        <v>0.48477025290062686</v>
      </c>
      <c r="EM15" s="15" t="s">
        <v>188</v>
      </c>
      <c r="EN15" s="15">
        <v>1</v>
      </c>
      <c r="EO15" s="18">
        <f t="shared" si="64"/>
        <v>0.5</v>
      </c>
      <c r="EP15" s="15">
        <f t="shared" si="65"/>
        <v>0.5</v>
      </c>
      <c r="EQ15" s="16">
        <f t="shared" si="7"/>
        <v>7</v>
      </c>
      <c r="ER15" s="16">
        <v>1.5</v>
      </c>
      <c r="ES15" s="16">
        <f t="shared" si="8"/>
        <v>10.5</v>
      </c>
      <c r="ET15" s="15">
        <v>0</v>
      </c>
      <c r="EU15" s="15">
        <v>0</v>
      </c>
      <c r="EV15" s="15">
        <v>0</v>
      </c>
      <c r="EW15" s="14">
        <v>0</v>
      </c>
      <c r="EX15" s="18">
        <f>EX14</f>
        <v>1.5</v>
      </c>
      <c r="EY15" s="15">
        <f t="shared" si="66"/>
        <v>0</v>
      </c>
      <c r="EZ15" s="15">
        <v>0</v>
      </c>
      <c r="FA15" s="15">
        <v>0</v>
      </c>
      <c r="FB15" s="15">
        <v>0</v>
      </c>
      <c r="FC15" s="20">
        <v>0</v>
      </c>
      <c r="FD15" s="18">
        <f t="shared" si="67"/>
        <v>1.5</v>
      </c>
      <c r="FE15" s="15">
        <f t="shared" si="68"/>
        <v>0</v>
      </c>
      <c r="FF15" s="15">
        <v>0</v>
      </c>
      <c r="FG15" s="15">
        <v>0</v>
      </c>
      <c r="FH15" s="17">
        <v>4295.4</v>
      </c>
      <c r="FI15" s="15">
        <f t="shared" si="69"/>
        <v>0</v>
      </c>
      <c r="FJ15" s="15">
        <v>1</v>
      </c>
      <c r="FK15" s="18">
        <f t="shared" si="70"/>
        <v>1</v>
      </c>
      <c r="FL15" s="15">
        <f t="shared" si="71"/>
        <v>1</v>
      </c>
      <c r="FM15" s="15">
        <v>0</v>
      </c>
      <c r="FN15" s="15">
        <v>1</v>
      </c>
      <c r="FO15" s="18">
        <f t="shared" si="72"/>
        <v>2</v>
      </c>
      <c r="FP15" s="15">
        <f t="shared" si="73"/>
        <v>2</v>
      </c>
      <c r="FQ15" s="15">
        <v>0</v>
      </c>
      <c r="FR15" s="17">
        <f t="shared" si="74"/>
        <v>4295.4</v>
      </c>
      <c r="FS15" s="19">
        <f t="shared" si="75"/>
        <v>0</v>
      </c>
      <c r="FT15" s="14">
        <f t="shared" si="76"/>
        <v>1</v>
      </c>
      <c r="FU15" s="18">
        <f>FU14</f>
        <v>2</v>
      </c>
      <c r="FV15" s="15">
        <f t="shared" si="77"/>
        <v>2</v>
      </c>
      <c r="FW15" s="15">
        <v>0</v>
      </c>
      <c r="FX15" s="15">
        <v>0</v>
      </c>
      <c r="FY15" s="15">
        <v>0</v>
      </c>
      <c r="FZ15" s="15">
        <v>0</v>
      </c>
      <c r="GA15" s="15">
        <v>1</v>
      </c>
      <c r="GB15" s="18">
        <f t="shared" si="78"/>
        <v>2</v>
      </c>
      <c r="GC15" s="15">
        <f t="shared" si="79"/>
        <v>2</v>
      </c>
      <c r="GD15" s="16">
        <f t="shared" si="9"/>
        <v>4</v>
      </c>
      <c r="GE15" s="16">
        <v>1.75</v>
      </c>
      <c r="GF15" s="16">
        <f t="shared" si="10"/>
        <v>7</v>
      </c>
      <c r="GG15" s="15">
        <v>0</v>
      </c>
      <c r="GH15" s="39">
        <v>2419.6</v>
      </c>
      <c r="GI15" s="14">
        <f t="shared" si="80"/>
        <v>0</v>
      </c>
      <c r="GJ15" s="14">
        <v>0</v>
      </c>
      <c r="GK15" s="18">
        <f t="shared" si="81"/>
        <v>2</v>
      </c>
      <c r="GL15" s="15">
        <f t="shared" si="82"/>
        <v>0</v>
      </c>
      <c r="GM15" s="2">
        <v>47.37</v>
      </c>
      <c r="GN15" s="2">
        <v>45.6</v>
      </c>
      <c r="GO15" s="14">
        <f t="shared" si="83"/>
        <v>-1.769999999999996</v>
      </c>
      <c r="GP15" s="15">
        <v>1</v>
      </c>
      <c r="GQ15" s="18">
        <f t="shared" si="84"/>
        <v>2</v>
      </c>
      <c r="GR15" s="15">
        <f t="shared" si="85"/>
        <v>2</v>
      </c>
      <c r="GS15" s="15" t="s">
        <v>98</v>
      </c>
      <c r="GT15" s="15">
        <v>1</v>
      </c>
      <c r="GU15" s="18">
        <f t="shared" si="86"/>
        <v>2</v>
      </c>
      <c r="GV15" s="15">
        <f t="shared" si="87"/>
        <v>2</v>
      </c>
      <c r="GW15" s="21"/>
      <c r="GX15" s="21"/>
      <c r="GY15" s="21"/>
    </row>
    <row r="16" spans="1:207" s="22" customFormat="1" ht="54.75" customHeight="1">
      <c r="A16" s="78" t="s">
        <v>148</v>
      </c>
      <c r="B16" s="79"/>
      <c r="C16" s="14">
        <f>I16+AT16+ES16+GF16+'Оценка '!E19+'Оценка '!AX19</f>
        <v>68.33534441070103</v>
      </c>
      <c r="D16" s="14">
        <f>C16</f>
        <v>68.33534441070103</v>
      </c>
      <c r="E16" s="15" t="s">
        <v>167</v>
      </c>
      <c r="F16" s="15" t="s">
        <v>168</v>
      </c>
      <c r="G16" s="16">
        <f t="shared" si="11"/>
        <v>8.402216564309764</v>
      </c>
      <c r="H16" s="16">
        <f t="shared" si="12"/>
        <v>2</v>
      </c>
      <c r="I16" s="16">
        <f t="shared" si="13"/>
        <v>16.80443312861953</v>
      </c>
      <c r="J16" s="17">
        <v>59963.5</v>
      </c>
      <c r="K16" s="17">
        <v>71824.4</v>
      </c>
      <c r="L16" s="19">
        <f t="shared" si="14"/>
        <v>0.8348625258268778</v>
      </c>
      <c r="M16" s="14">
        <f t="shared" si="1"/>
        <v>0.9996519641186781</v>
      </c>
      <c r="N16" s="14">
        <f t="shared" si="15"/>
        <v>1.5</v>
      </c>
      <c r="O16" s="14">
        <f t="shared" si="2"/>
        <v>1.499477946178017</v>
      </c>
      <c r="P16" s="15">
        <v>1</v>
      </c>
      <c r="Q16" s="14">
        <f t="shared" si="16"/>
        <v>0.5</v>
      </c>
      <c r="R16" s="15">
        <f t="shared" si="17"/>
        <v>0.5</v>
      </c>
      <c r="S16" s="15">
        <v>1</v>
      </c>
      <c r="T16" s="18">
        <f t="shared" si="18"/>
        <v>0.5</v>
      </c>
      <c r="U16" s="15">
        <f t="shared" si="19"/>
        <v>0.5</v>
      </c>
      <c r="V16" s="15">
        <v>64640.5</v>
      </c>
      <c r="W16" s="17">
        <v>59130.4</v>
      </c>
      <c r="X16" s="14">
        <f t="shared" si="20"/>
        <v>0.09318556952092322</v>
      </c>
      <c r="Y16" s="14">
        <f t="shared" si="21"/>
        <v>0.5788951518473147</v>
      </c>
      <c r="Z16" s="18">
        <f>Z15</f>
        <v>1.5</v>
      </c>
      <c r="AA16" s="14">
        <f t="shared" si="22"/>
        <v>0.868342727770972</v>
      </c>
      <c r="AB16" s="15">
        <v>1</v>
      </c>
      <c r="AC16" s="18">
        <f t="shared" si="23"/>
        <v>1.5</v>
      </c>
      <c r="AD16" s="15">
        <f t="shared" si="24"/>
        <v>1.5</v>
      </c>
      <c r="AE16" s="39">
        <v>56744.1</v>
      </c>
      <c r="AF16" s="39">
        <v>70238.4</v>
      </c>
      <c r="AG16" s="19">
        <f t="shared" si="3"/>
        <v>-0.19212140367662128</v>
      </c>
      <c r="AH16" s="14">
        <f>(0.444+AG16)/(0.444+0.263)</f>
        <v>0.35626392690718345</v>
      </c>
      <c r="AI16" s="18">
        <f t="shared" si="25"/>
        <v>1.5</v>
      </c>
      <c r="AJ16" s="14">
        <f t="shared" si="26"/>
        <v>0.5343958903607752</v>
      </c>
      <c r="AK16" s="15">
        <v>1</v>
      </c>
      <c r="AL16" s="18">
        <f t="shared" si="27"/>
        <v>1.5</v>
      </c>
      <c r="AM16" s="15">
        <f t="shared" si="28"/>
        <v>1.5</v>
      </c>
      <c r="AN16" s="15" t="s">
        <v>177</v>
      </c>
      <c r="AO16" s="15">
        <v>1</v>
      </c>
      <c r="AP16" s="18">
        <f t="shared" si="29"/>
        <v>1.5</v>
      </c>
      <c r="AQ16" s="15">
        <f t="shared" si="30"/>
        <v>1.5</v>
      </c>
      <c r="AR16" s="16">
        <f t="shared" si="31"/>
        <v>7.510455641040744</v>
      </c>
      <c r="AS16" s="16">
        <v>2</v>
      </c>
      <c r="AT16" s="16">
        <f t="shared" si="4"/>
        <v>15.020911282081489</v>
      </c>
      <c r="AU16" s="15">
        <v>0</v>
      </c>
      <c r="AV16" s="17">
        <v>71824.4</v>
      </c>
      <c r="AW16" s="15">
        <v>0</v>
      </c>
      <c r="AX16" s="20">
        <v>1</v>
      </c>
      <c r="AY16" s="18">
        <f t="shared" si="32"/>
        <v>0.5</v>
      </c>
      <c r="AZ16" s="14">
        <f t="shared" si="33"/>
        <v>0.5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15">
        <v>1</v>
      </c>
      <c r="BN16" s="18">
        <f t="shared" si="34"/>
        <v>0.5</v>
      </c>
      <c r="BO16" s="15">
        <f t="shared" si="35"/>
        <v>0.5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22">
        <v>0</v>
      </c>
      <c r="CB16" s="15">
        <v>0</v>
      </c>
      <c r="CC16" s="17">
        <f t="shared" si="36"/>
        <v>71824.4</v>
      </c>
      <c r="CD16" s="15">
        <v>0</v>
      </c>
      <c r="CE16" s="14">
        <f t="shared" si="37"/>
        <v>1</v>
      </c>
      <c r="CF16" s="18">
        <f t="shared" si="38"/>
        <v>0.5</v>
      </c>
      <c r="CG16" s="14">
        <f t="shared" si="39"/>
        <v>0.5</v>
      </c>
      <c r="CH16" s="14">
        <v>0</v>
      </c>
      <c r="CI16" s="14">
        <v>0</v>
      </c>
      <c r="CJ16" s="17">
        <v>0</v>
      </c>
      <c r="CK16" s="17">
        <v>0</v>
      </c>
      <c r="CL16" s="15">
        <v>1</v>
      </c>
      <c r="CM16" s="18">
        <f>CM15</f>
        <v>0.5</v>
      </c>
      <c r="CN16" s="15">
        <f t="shared" si="40"/>
        <v>0.5</v>
      </c>
      <c r="CO16" s="17">
        <v>7892.2</v>
      </c>
      <c r="CP16" s="17">
        <v>72532.7</v>
      </c>
      <c r="CQ16" s="19">
        <f t="shared" si="41"/>
        <v>0.109</v>
      </c>
      <c r="CR16" s="14">
        <f t="shared" si="42"/>
        <v>1</v>
      </c>
      <c r="CS16" s="18">
        <f t="shared" si="43"/>
        <v>0.5</v>
      </c>
      <c r="CT16" s="15">
        <f t="shared" si="44"/>
        <v>0.5</v>
      </c>
      <c r="CU16" s="15">
        <v>64640.5</v>
      </c>
      <c r="CV16" s="15">
        <v>68684.5</v>
      </c>
      <c r="CW16" s="19">
        <f t="shared" si="5"/>
        <v>0.941</v>
      </c>
      <c r="CX16" s="14">
        <f t="shared" si="45"/>
        <v>0.9579158316633266</v>
      </c>
      <c r="CY16" s="18">
        <f>CY15</f>
        <v>2</v>
      </c>
      <c r="CZ16" s="15">
        <f t="shared" si="46"/>
        <v>1.92</v>
      </c>
      <c r="DA16" s="17">
        <f t="shared" si="47"/>
        <v>71824.4</v>
      </c>
      <c r="DB16" s="15">
        <v>74352.4</v>
      </c>
      <c r="DC16" s="19">
        <f t="shared" si="48"/>
        <v>-0.03400024747015564</v>
      </c>
      <c r="DD16" s="14">
        <f t="shared" si="49"/>
        <v>0.6853129547541563</v>
      </c>
      <c r="DE16" s="18">
        <f t="shared" si="50"/>
        <v>1</v>
      </c>
      <c r="DF16" s="19">
        <f t="shared" si="51"/>
        <v>0.69</v>
      </c>
      <c r="DG16" s="15">
        <v>0</v>
      </c>
      <c r="DH16" s="18">
        <f t="shared" si="52"/>
        <v>0.5</v>
      </c>
      <c r="DI16" s="15">
        <v>0</v>
      </c>
      <c r="DJ16" s="15">
        <v>1</v>
      </c>
      <c r="DK16" s="18">
        <f t="shared" si="53"/>
        <v>0.5</v>
      </c>
      <c r="DL16" s="15">
        <f t="shared" si="54"/>
        <v>0.5</v>
      </c>
      <c r="DM16" s="75">
        <v>43982.1</v>
      </c>
      <c r="DN16" s="76"/>
      <c r="DO16" s="77"/>
      <c r="DP16" s="17">
        <v>21899.9</v>
      </c>
      <c r="DQ16" s="14">
        <v>1.36</v>
      </c>
      <c r="DR16" s="14">
        <f>(DQ13-DQ16)/(DQ13-DQ10)</f>
        <v>0.8999999999999999</v>
      </c>
      <c r="DS16" s="18">
        <f t="shared" si="55"/>
        <v>1</v>
      </c>
      <c r="DT16" s="15">
        <f t="shared" si="56"/>
        <v>0.9</v>
      </c>
      <c r="DU16" s="15">
        <v>11036.4</v>
      </c>
      <c r="DV16" s="15">
        <v>12316.5</v>
      </c>
      <c r="DW16" s="15">
        <f t="shared" si="57"/>
        <v>1280.1000000000004</v>
      </c>
      <c r="DX16" s="15">
        <v>0</v>
      </c>
      <c r="DY16" s="18">
        <f t="shared" si="58"/>
        <v>1</v>
      </c>
      <c r="DZ16" s="15">
        <f t="shared" si="59"/>
        <v>0</v>
      </c>
      <c r="EA16" s="15" t="s">
        <v>177</v>
      </c>
      <c r="EB16" s="15">
        <v>1</v>
      </c>
      <c r="EC16" s="18">
        <f t="shared" si="60"/>
        <v>0.5</v>
      </c>
      <c r="ED16" s="15">
        <f t="shared" si="61"/>
        <v>0.5</v>
      </c>
      <c r="EE16" s="15">
        <v>65882</v>
      </c>
      <c r="EF16" s="39">
        <v>56744.1</v>
      </c>
      <c r="EG16" s="15">
        <v>74436.9</v>
      </c>
      <c r="EH16" s="15">
        <v>68702.2</v>
      </c>
      <c r="EI16" s="19">
        <f t="shared" si="62"/>
        <v>0.051655991014237644</v>
      </c>
      <c r="EJ16" s="19">
        <f t="shared" si="63"/>
        <v>0.0004556410407448391</v>
      </c>
      <c r="EK16" s="14">
        <v>1</v>
      </c>
      <c r="EL16" s="19">
        <f t="shared" si="6"/>
        <v>0.0004556410407448391</v>
      </c>
      <c r="EM16" s="15" t="s">
        <v>188</v>
      </c>
      <c r="EN16" s="15">
        <v>1</v>
      </c>
      <c r="EO16" s="18">
        <f t="shared" si="64"/>
        <v>0.5</v>
      </c>
      <c r="EP16" s="15">
        <f t="shared" si="65"/>
        <v>0.5</v>
      </c>
      <c r="EQ16" s="16">
        <f t="shared" si="7"/>
        <v>7</v>
      </c>
      <c r="ER16" s="16">
        <v>1.5</v>
      </c>
      <c r="ES16" s="16">
        <f t="shared" si="8"/>
        <v>10.5</v>
      </c>
      <c r="ET16" s="15">
        <v>0</v>
      </c>
      <c r="EU16" s="15">
        <v>0</v>
      </c>
      <c r="EV16" s="15">
        <v>0</v>
      </c>
      <c r="EW16" s="14">
        <v>0</v>
      </c>
      <c r="EX16" s="18">
        <v>1.5</v>
      </c>
      <c r="EY16" s="15">
        <f t="shared" si="66"/>
        <v>0</v>
      </c>
      <c r="EZ16" s="15">
        <v>0</v>
      </c>
      <c r="FA16" s="15">
        <v>0</v>
      </c>
      <c r="FB16" s="15">
        <v>0</v>
      </c>
      <c r="FC16" s="20">
        <v>0</v>
      </c>
      <c r="FD16" s="18">
        <f t="shared" si="67"/>
        <v>1.5</v>
      </c>
      <c r="FE16" s="15">
        <f t="shared" si="68"/>
        <v>0</v>
      </c>
      <c r="FF16" s="15">
        <v>0</v>
      </c>
      <c r="FG16" s="15">
        <v>0</v>
      </c>
      <c r="FH16" s="17">
        <v>64985</v>
      </c>
      <c r="FI16" s="15">
        <f t="shared" si="69"/>
        <v>0</v>
      </c>
      <c r="FJ16" s="15">
        <v>1</v>
      </c>
      <c r="FK16" s="18">
        <f t="shared" si="70"/>
        <v>1</v>
      </c>
      <c r="FL16" s="15">
        <f t="shared" si="71"/>
        <v>1</v>
      </c>
      <c r="FM16" s="15">
        <v>0</v>
      </c>
      <c r="FN16" s="15">
        <v>1</v>
      </c>
      <c r="FO16" s="18">
        <f t="shared" si="72"/>
        <v>2</v>
      </c>
      <c r="FP16" s="15">
        <f t="shared" si="73"/>
        <v>2</v>
      </c>
      <c r="FQ16" s="15">
        <v>0</v>
      </c>
      <c r="FR16" s="17">
        <f t="shared" si="74"/>
        <v>64985</v>
      </c>
      <c r="FS16" s="19">
        <f t="shared" si="75"/>
        <v>0</v>
      </c>
      <c r="FT16" s="14">
        <f t="shared" si="76"/>
        <v>1</v>
      </c>
      <c r="FU16" s="18">
        <f>FU15</f>
        <v>2</v>
      </c>
      <c r="FV16" s="15">
        <f t="shared" si="77"/>
        <v>2</v>
      </c>
      <c r="FW16" s="15">
        <v>0</v>
      </c>
      <c r="FX16" s="15">
        <v>0</v>
      </c>
      <c r="FY16" s="15">
        <v>0</v>
      </c>
      <c r="FZ16" s="15">
        <v>0</v>
      </c>
      <c r="GA16" s="15">
        <v>1</v>
      </c>
      <c r="GB16" s="18">
        <f t="shared" si="78"/>
        <v>2</v>
      </c>
      <c r="GC16" s="15">
        <f t="shared" si="79"/>
        <v>2</v>
      </c>
      <c r="GD16" s="16">
        <f t="shared" si="9"/>
        <v>4</v>
      </c>
      <c r="GE16" s="16">
        <v>1.75</v>
      </c>
      <c r="GF16" s="16">
        <f t="shared" si="10"/>
        <v>7</v>
      </c>
      <c r="GG16" s="15">
        <v>0</v>
      </c>
      <c r="GH16" s="39">
        <v>30918</v>
      </c>
      <c r="GI16" s="14">
        <f t="shared" si="80"/>
        <v>0</v>
      </c>
      <c r="GJ16" s="14">
        <v>0</v>
      </c>
      <c r="GK16" s="18">
        <f t="shared" si="81"/>
        <v>2</v>
      </c>
      <c r="GL16" s="15">
        <f t="shared" si="82"/>
        <v>0</v>
      </c>
      <c r="GM16" s="2"/>
      <c r="GN16" s="2"/>
      <c r="GO16" s="14">
        <f t="shared" si="83"/>
        <v>0</v>
      </c>
      <c r="GP16" s="15">
        <v>1</v>
      </c>
      <c r="GQ16" s="18">
        <f t="shared" si="84"/>
        <v>2</v>
      </c>
      <c r="GR16" s="15">
        <f t="shared" si="85"/>
        <v>2</v>
      </c>
      <c r="GS16" s="15" t="s">
        <v>98</v>
      </c>
      <c r="GT16" s="15">
        <v>1</v>
      </c>
      <c r="GU16" s="18">
        <f t="shared" si="86"/>
        <v>2</v>
      </c>
      <c r="GV16" s="15">
        <f t="shared" si="87"/>
        <v>2</v>
      </c>
      <c r="GW16" s="21"/>
      <c r="GX16" s="21"/>
      <c r="GY16" s="21"/>
    </row>
    <row r="17" spans="1:207" s="22" customFormat="1" ht="42" customHeight="1">
      <c r="A17" s="78" t="s">
        <v>4</v>
      </c>
      <c r="B17" s="79"/>
      <c r="C17" s="14"/>
      <c r="D17" s="14">
        <f>SUM(D10:D16)</f>
        <v>451.51807158060865</v>
      </c>
      <c r="E17" s="15"/>
      <c r="F17" s="24"/>
      <c r="G17" s="25"/>
      <c r="H17" s="25"/>
      <c r="I17" s="25"/>
      <c r="J17" s="26">
        <f>SUM(J10:J16)</f>
        <v>137065</v>
      </c>
      <c r="K17" s="26">
        <f>SUM(K10:K16)</f>
        <v>198040.19999999998</v>
      </c>
      <c r="L17" s="27"/>
      <c r="M17" s="24"/>
      <c r="N17" s="14"/>
      <c r="O17" s="14"/>
      <c r="P17" s="15"/>
      <c r="Q17" s="14"/>
      <c r="R17" s="15"/>
      <c r="S17" s="15"/>
      <c r="T17" s="18"/>
      <c r="U17" s="15"/>
      <c r="V17" s="17">
        <f>V10+V11+V12+V13+V14+V15+V16</f>
        <v>126057.80000000002</v>
      </c>
      <c r="W17" s="17">
        <f>W10+W11+W12+W13+W14+W15+W16</f>
        <v>114686.19999999998</v>
      </c>
      <c r="X17" s="14">
        <f t="shared" si="20"/>
        <v>0.09915403945723232</v>
      </c>
      <c r="Y17" s="14"/>
      <c r="Z17" s="18"/>
      <c r="AA17" s="14"/>
      <c r="AB17" s="15"/>
      <c r="AC17" s="18"/>
      <c r="AD17" s="15"/>
      <c r="AE17" s="39">
        <f>SUM(AE10:AE16)</f>
        <v>143806.8</v>
      </c>
      <c r="AF17" s="39">
        <f>SUM(AF10:AF16)</f>
        <v>159235</v>
      </c>
      <c r="AG17" s="15"/>
      <c r="AH17" s="15"/>
      <c r="AI17" s="18"/>
      <c r="AJ17" s="14"/>
      <c r="AK17" s="15"/>
      <c r="AL17" s="18"/>
      <c r="AM17" s="15"/>
      <c r="AN17" s="15"/>
      <c r="AO17" s="15"/>
      <c r="AP17" s="18"/>
      <c r="AQ17" s="15"/>
      <c r="AR17" s="16"/>
      <c r="AS17" s="16"/>
      <c r="AT17" s="16"/>
      <c r="AU17" s="15">
        <f>SUM(AU10:AU16)</f>
        <v>0</v>
      </c>
      <c r="AV17" s="15">
        <f>SUM(AV10:AV16)</f>
        <v>198040.19999999998</v>
      </c>
      <c r="AW17" s="15"/>
      <c r="AX17" s="15"/>
      <c r="AY17" s="18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5"/>
      <c r="BN17" s="18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>
        <v>0</v>
      </c>
      <c r="CC17" s="17">
        <f>SUM(CC10:CC16)</f>
        <v>198040.19999999998</v>
      </c>
      <c r="CD17" s="15"/>
      <c r="CE17" s="15"/>
      <c r="CF17" s="18"/>
      <c r="CG17" s="14"/>
      <c r="CH17" s="14">
        <f>SUM(CH10:CH16)</f>
        <v>0</v>
      </c>
      <c r="CI17" s="14">
        <f>SUM(CI10:CI16)</f>
        <v>0</v>
      </c>
      <c r="CJ17" s="14">
        <f>SUM(CJ10:CJ16)</f>
        <v>0</v>
      </c>
      <c r="CK17" s="14">
        <f>SUM(CK10:CK16)</f>
        <v>0</v>
      </c>
      <c r="CL17" s="15"/>
      <c r="CM17" s="18"/>
      <c r="CN17" s="15"/>
      <c r="CO17" s="17">
        <f>SUM(CO10:CO16)</f>
        <v>63114.200000000004</v>
      </c>
      <c r="CP17" s="17">
        <f>SUM(CP10:CP16)</f>
        <v>189171.9</v>
      </c>
      <c r="CQ17" s="15"/>
      <c r="CR17" s="15"/>
      <c r="CS17" s="18"/>
      <c r="CT17" s="15"/>
      <c r="CU17" s="15">
        <f>SUM(CU10:CU16)</f>
        <v>126057.80000000002</v>
      </c>
      <c r="CV17" s="15">
        <f>SUM(CV10:CV16)</f>
        <v>172930</v>
      </c>
      <c r="CW17" s="15"/>
      <c r="CX17" s="15"/>
      <c r="CY17" s="18"/>
      <c r="CZ17" s="15"/>
      <c r="DA17" s="17">
        <f>SUM(DA10:DA16)</f>
        <v>198040.19999999998</v>
      </c>
      <c r="DB17" s="15">
        <f>SUM(DB10:DB16)</f>
        <v>205252</v>
      </c>
      <c r="DC17" s="19"/>
      <c r="DD17" s="15"/>
      <c r="DE17" s="18"/>
      <c r="DF17" s="15"/>
      <c r="DG17" s="15" t="s">
        <v>102</v>
      </c>
      <c r="DH17" s="18"/>
      <c r="DI17" s="15">
        <v>0</v>
      </c>
      <c r="DJ17" s="15"/>
      <c r="DK17" s="18"/>
      <c r="DL17" s="15"/>
      <c r="DM17" s="75"/>
      <c r="DN17" s="76"/>
      <c r="DO17" s="77"/>
      <c r="DP17" s="17"/>
      <c r="DQ17" s="15"/>
      <c r="DR17" s="15"/>
      <c r="DS17" s="18"/>
      <c r="DT17" s="15"/>
      <c r="DU17" s="14">
        <f>SUM(DU10:DU16)</f>
        <v>25650.6</v>
      </c>
      <c r="DV17" s="14">
        <f>SUM(DV10:DV16)</f>
        <v>29554.1</v>
      </c>
      <c r="DW17" s="14">
        <f>SUM(DW10:DW16)</f>
        <v>3903.500000000001</v>
      </c>
      <c r="DX17" s="15"/>
      <c r="DY17" s="18"/>
      <c r="DZ17" s="15"/>
      <c r="EA17" s="15"/>
      <c r="EB17" s="15"/>
      <c r="EC17" s="18"/>
      <c r="ED17" s="15"/>
      <c r="EE17" s="15"/>
      <c r="EF17" s="15"/>
      <c r="EG17" s="15"/>
      <c r="EH17" s="15"/>
      <c r="EI17" s="15"/>
      <c r="EJ17" s="15"/>
      <c r="EK17" s="14"/>
      <c r="EL17" s="15"/>
      <c r="EM17" s="15"/>
      <c r="EN17" s="15"/>
      <c r="EO17" s="15"/>
      <c r="EP17" s="15"/>
      <c r="EQ17" s="16"/>
      <c r="ER17" s="16"/>
      <c r="ES17" s="16"/>
      <c r="ET17" s="28"/>
      <c r="EU17" s="28"/>
      <c r="EV17" s="15"/>
      <c r="EW17" s="15"/>
      <c r="EX17" s="18" t="s">
        <v>198</v>
      </c>
      <c r="EY17" s="15"/>
      <c r="EZ17" s="28"/>
      <c r="FA17" s="28"/>
      <c r="FB17" s="15"/>
      <c r="FC17" s="15"/>
      <c r="FD17" s="18"/>
      <c r="FE17" s="15"/>
      <c r="FF17" s="15"/>
      <c r="FG17" s="15"/>
      <c r="FH17" s="17">
        <f>SUM(FH10:FH16)</f>
        <v>127289.1</v>
      </c>
      <c r="FI17" s="15"/>
      <c r="FJ17" s="15"/>
      <c r="FK17" s="18"/>
      <c r="FL17" s="15"/>
      <c r="FM17" s="15"/>
      <c r="FN17" s="15"/>
      <c r="FO17" s="18"/>
      <c r="FP17" s="15"/>
      <c r="FQ17" s="28"/>
      <c r="FR17" s="28">
        <v>68491.6</v>
      </c>
      <c r="FS17" s="15"/>
      <c r="FT17" s="15"/>
      <c r="FU17" s="18"/>
      <c r="FV17" s="15"/>
      <c r="FW17" s="15"/>
      <c r="FX17" s="15"/>
      <c r="FY17" s="15"/>
      <c r="FZ17" s="15"/>
      <c r="GA17" s="15"/>
      <c r="GB17" s="18"/>
      <c r="GC17" s="15"/>
      <c r="GD17" s="16"/>
      <c r="GE17" s="16"/>
      <c r="GF17" s="16"/>
      <c r="GG17" s="28"/>
      <c r="GH17" s="14">
        <f>SUM(GH10:GH16)</f>
        <v>62832.899999999994</v>
      </c>
      <c r="GI17" s="15"/>
      <c r="GJ17" s="15"/>
      <c r="GK17" s="18"/>
      <c r="GL17" s="15"/>
      <c r="GM17" s="14"/>
      <c r="GN17" s="14"/>
      <c r="GO17" s="14"/>
      <c r="GP17" s="15"/>
      <c r="GQ17" s="18"/>
      <c r="GR17" s="15"/>
      <c r="GS17" s="15"/>
      <c r="GT17" s="15"/>
      <c r="GU17" s="18"/>
      <c r="GV17" s="15"/>
      <c r="GW17" s="21"/>
      <c r="GX17" s="21"/>
      <c r="GY17" s="21"/>
    </row>
    <row r="18" spans="1:207" s="29" customFormat="1" ht="33" customHeight="1">
      <c r="A18" s="35"/>
      <c r="B18" s="35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40"/>
      <c r="AF18" s="40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</row>
    <row r="19" spans="1:188" s="29" customFormat="1" ht="12.75" customHeight="1">
      <c r="A19" s="35"/>
      <c r="B19" s="35"/>
      <c r="G19" s="36"/>
      <c r="H19" s="36"/>
      <c r="I19" s="36"/>
      <c r="N19" s="37"/>
      <c r="AR19" s="36"/>
      <c r="AS19" s="36"/>
      <c r="AT19" s="36"/>
      <c r="EQ19" s="36"/>
      <c r="ER19" s="36"/>
      <c r="ES19" s="36"/>
      <c r="GD19" s="36"/>
      <c r="GE19" s="36"/>
      <c r="GF19" s="36"/>
    </row>
    <row r="20" spans="1:188" s="29" customFormat="1" ht="13.5" customHeight="1">
      <c r="A20" s="35"/>
      <c r="B20" s="35"/>
      <c r="G20" s="36"/>
      <c r="H20" s="36"/>
      <c r="I20" s="36"/>
      <c r="N20" s="37"/>
      <c r="AR20" s="36"/>
      <c r="AS20" s="36"/>
      <c r="AT20" s="36"/>
      <c r="EQ20" s="36"/>
      <c r="ER20" s="36"/>
      <c r="ES20" s="36"/>
      <c r="GD20" s="36"/>
      <c r="GE20" s="36"/>
      <c r="GF20" s="36"/>
    </row>
    <row r="21" spans="1:188" s="29" customFormat="1" ht="12.75">
      <c r="A21" s="35"/>
      <c r="B21" s="35"/>
      <c r="G21" s="36"/>
      <c r="H21" s="36"/>
      <c r="I21" s="36"/>
      <c r="N21" s="37"/>
      <c r="AR21" s="36"/>
      <c r="AS21" s="36"/>
      <c r="AT21" s="36"/>
      <c r="EQ21" s="36"/>
      <c r="ER21" s="36"/>
      <c r="ES21" s="36"/>
      <c r="GD21" s="36"/>
      <c r="GE21" s="36"/>
      <c r="GF21" s="36"/>
    </row>
    <row r="22" spans="1:188" s="29" customFormat="1" ht="12.75">
      <c r="A22" s="35"/>
      <c r="B22" s="35"/>
      <c r="G22" s="36"/>
      <c r="H22" s="36"/>
      <c r="I22" s="36"/>
      <c r="AR22" s="36"/>
      <c r="AS22" s="36"/>
      <c r="AT22" s="36"/>
      <c r="EQ22" s="36"/>
      <c r="ER22" s="36"/>
      <c r="ES22" s="36"/>
      <c r="GD22" s="36"/>
      <c r="GE22" s="36"/>
      <c r="GF22" s="36"/>
    </row>
    <row r="23" spans="1:188" s="29" customFormat="1" ht="12.75">
      <c r="A23" s="35"/>
      <c r="B23" s="35"/>
      <c r="G23" s="36"/>
      <c r="H23" s="36"/>
      <c r="I23" s="36"/>
      <c r="AR23" s="36"/>
      <c r="AS23" s="36"/>
      <c r="AT23" s="36"/>
      <c r="EQ23" s="36"/>
      <c r="ER23" s="36"/>
      <c r="ES23" s="36"/>
      <c r="GD23" s="36"/>
      <c r="GE23" s="36"/>
      <c r="GF23" s="36"/>
    </row>
    <row r="24" spans="1:188" s="29" customFormat="1" ht="12.75">
      <c r="A24" s="35"/>
      <c r="B24" s="35"/>
      <c r="G24" s="36"/>
      <c r="H24" s="36"/>
      <c r="I24" s="36"/>
      <c r="AR24" s="36"/>
      <c r="AS24" s="36"/>
      <c r="AT24" s="36"/>
      <c r="EQ24" s="36"/>
      <c r="ER24" s="36"/>
      <c r="ES24" s="36"/>
      <c r="GD24" s="36"/>
      <c r="GE24" s="36"/>
      <c r="GF24" s="36"/>
    </row>
    <row r="25" spans="1:188" s="29" customFormat="1" ht="12.75">
      <c r="A25" s="35"/>
      <c r="B25" s="35"/>
      <c r="G25" s="36"/>
      <c r="H25" s="36"/>
      <c r="I25" s="36"/>
      <c r="AR25" s="36"/>
      <c r="AS25" s="36"/>
      <c r="AT25" s="36"/>
      <c r="EQ25" s="36"/>
      <c r="ER25" s="36"/>
      <c r="ES25" s="36"/>
      <c r="GD25" s="36"/>
      <c r="GE25" s="36"/>
      <c r="GF25" s="36"/>
    </row>
    <row r="26" spans="1:188" s="29" customFormat="1" ht="12.75">
      <c r="A26" s="35"/>
      <c r="B26" s="35"/>
      <c r="G26" s="36"/>
      <c r="H26" s="36"/>
      <c r="I26" s="36"/>
      <c r="AR26" s="36"/>
      <c r="AS26" s="36"/>
      <c r="AT26" s="36"/>
      <c r="EQ26" s="36"/>
      <c r="ER26" s="36"/>
      <c r="ES26" s="36"/>
      <c r="GD26" s="36"/>
      <c r="GE26" s="36"/>
      <c r="GF26" s="36"/>
    </row>
    <row r="27" spans="1:188" s="29" customFormat="1" ht="12.75">
      <c r="A27" s="35"/>
      <c r="B27" s="35"/>
      <c r="G27" s="36"/>
      <c r="H27" s="36"/>
      <c r="I27" s="36"/>
      <c r="AR27" s="36"/>
      <c r="AS27" s="36"/>
      <c r="AT27" s="36"/>
      <c r="EQ27" s="36"/>
      <c r="ER27" s="36"/>
      <c r="ES27" s="36"/>
      <c r="GD27" s="36"/>
      <c r="GE27" s="36"/>
      <c r="GF27" s="36"/>
    </row>
    <row r="28" spans="1:188" s="29" customFormat="1" ht="12.75">
      <c r="A28" s="35"/>
      <c r="B28" s="35"/>
      <c r="G28" s="36"/>
      <c r="H28" s="36"/>
      <c r="I28" s="36"/>
      <c r="AR28" s="36"/>
      <c r="AS28" s="36"/>
      <c r="AT28" s="36"/>
      <c r="EQ28" s="36"/>
      <c r="ER28" s="36"/>
      <c r="ES28" s="36"/>
      <c r="GD28" s="36"/>
      <c r="GE28" s="36"/>
      <c r="GF28" s="36"/>
    </row>
    <row r="29" spans="1:188" s="29" customFormat="1" ht="12.75">
      <c r="A29" s="35"/>
      <c r="B29" s="35"/>
      <c r="G29" s="36"/>
      <c r="H29" s="36"/>
      <c r="I29" s="36"/>
      <c r="AR29" s="36"/>
      <c r="AS29" s="36"/>
      <c r="AT29" s="36"/>
      <c r="EQ29" s="36"/>
      <c r="ER29" s="36"/>
      <c r="ES29" s="36"/>
      <c r="GD29" s="36"/>
      <c r="GE29" s="36"/>
      <c r="GF29" s="36"/>
    </row>
    <row r="30" spans="1:188" s="29" customFormat="1" ht="12.75">
      <c r="A30" s="35"/>
      <c r="B30" s="35"/>
      <c r="G30" s="36"/>
      <c r="H30" s="36"/>
      <c r="I30" s="36"/>
      <c r="AR30" s="36"/>
      <c r="AS30" s="36"/>
      <c r="AT30" s="36"/>
      <c r="EQ30" s="36"/>
      <c r="ER30" s="36"/>
      <c r="ES30" s="36"/>
      <c r="GD30" s="36"/>
      <c r="GE30" s="36"/>
      <c r="GF30" s="36"/>
    </row>
    <row r="31" spans="1:188" s="29" customFormat="1" ht="12.75">
      <c r="A31" s="35"/>
      <c r="B31" s="35"/>
      <c r="G31" s="36"/>
      <c r="H31" s="36"/>
      <c r="I31" s="36"/>
      <c r="AR31" s="36"/>
      <c r="AS31" s="36"/>
      <c r="AT31" s="36"/>
      <c r="EQ31" s="36"/>
      <c r="ER31" s="36"/>
      <c r="ES31" s="36"/>
      <c r="GD31" s="36"/>
      <c r="GE31" s="36"/>
      <c r="GF31" s="36"/>
    </row>
    <row r="32" spans="1:188" s="29" customFormat="1" ht="12.75">
      <c r="A32" s="35"/>
      <c r="B32" s="35"/>
      <c r="G32" s="36"/>
      <c r="H32" s="36"/>
      <c r="I32" s="36"/>
      <c r="AR32" s="36"/>
      <c r="AS32" s="36"/>
      <c r="AT32" s="36"/>
      <c r="EQ32" s="36"/>
      <c r="ER32" s="36"/>
      <c r="ES32" s="36"/>
      <c r="GD32" s="36"/>
      <c r="GE32" s="36"/>
      <c r="GF32" s="36"/>
    </row>
    <row r="33" spans="1:188" s="29" customFormat="1" ht="12.75">
      <c r="A33" s="35"/>
      <c r="B33" s="35"/>
      <c r="G33" s="36"/>
      <c r="H33" s="36"/>
      <c r="I33" s="36"/>
      <c r="AR33" s="36"/>
      <c r="AS33" s="36"/>
      <c r="AT33" s="36"/>
      <c r="EQ33" s="36"/>
      <c r="ER33" s="36"/>
      <c r="ES33" s="36"/>
      <c r="GD33" s="36"/>
      <c r="GE33" s="36"/>
      <c r="GF33" s="36"/>
    </row>
    <row r="34" spans="1:188" s="29" customFormat="1" ht="12.75">
      <c r="A34" s="35"/>
      <c r="B34" s="35"/>
      <c r="G34" s="36"/>
      <c r="H34" s="36"/>
      <c r="I34" s="36"/>
      <c r="AR34" s="36"/>
      <c r="AS34" s="36"/>
      <c r="AT34" s="36"/>
      <c r="EQ34" s="36"/>
      <c r="ER34" s="36"/>
      <c r="ES34" s="36"/>
      <c r="GD34" s="36"/>
      <c r="GE34" s="36"/>
      <c r="GF34" s="36"/>
    </row>
    <row r="35" spans="1:188" s="29" customFormat="1" ht="12.75">
      <c r="A35" s="35"/>
      <c r="B35" s="35"/>
      <c r="G35" s="36"/>
      <c r="H35" s="36"/>
      <c r="I35" s="36"/>
      <c r="AR35" s="36"/>
      <c r="AS35" s="36"/>
      <c r="AT35" s="36"/>
      <c r="EQ35" s="36"/>
      <c r="ER35" s="36"/>
      <c r="ES35" s="36"/>
      <c r="GD35" s="36"/>
      <c r="GE35" s="36"/>
      <c r="GF35" s="36"/>
    </row>
    <row r="36" spans="1:188" s="29" customFormat="1" ht="12.75">
      <c r="A36" s="35"/>
      <c r="B36" s="35"/>
      <c r="G36" s="36"/>
      <c r="H36" s="36"/>
      <c r="I36" s="36"/>
      <c r="AR36" s="36"/>
      <c r="AS36" s="36"/>
      <c r="AT36" s="36"/>
      <c r="EQ36" s="36"/>
      <c r="ER36" s="36"/>
      <c r="ES36" s="36"/>
      <c r="GD36" s="36"/>
      <c r="GE36" s="36"/>
      <c r="GF36" s="36"/>
    </row>
    <row r="37" spans="1:188" s="29" customFormat="1" ht="12.75">
      <c r="A37" s="35"/>
      <c r="B37" s="35"/>
      <c r="G37" s="36"/>
      <c r="H37" s="36"/>
      <c r="I37" s="36"/>
      <c r="AR37" s="36"/>
      <c r="AS37" s="36"/>
      <c r="AT37" s="36"/>
      <c r="EQ37" s="36"/>
      <c r="ER37" s="36"/>
      <c r="ES37" s="36"/>
      <c r="GD37" s="36"/>
      <c r="GE37" s="36"/>
      <c r="GF37" s="36"/>
    </row>
    <row r="38" spans="1:188" s="29" customFormat="1" ht="12.75">
      <c r="A38" s="35"/>
      <c r="B38" s="35"/>
      <c r="G38" s="36"/>
      <c r="H38" s="36"/>
      <c r="I38" s="36"/>
      <c r="AR38" s="36"/>
      <c r="AS38" s="36"/>
      <c r="AT38" s="36"/>
      <c r="EQ38" s="36"/>
      <c r="ER38" s="36"/>
      <c r="ES38" s="36"/>
      <c r="GD38" s="36"/>
      <c r="GE38" s="36"/>
      <c r="GF38" s="36"/>
    </row>
    <row r="39" spans="1:188" s="29" customFormat="1" ht="12.75">
      <c r="A39" s="35"/>
      <c r="B39" s="35"/>
      <c r="G39" s="36"/>
      <c r="H39" s="36"/>
      <c r="I39" s="36"/>
      <c r="AR39" s="36"/>
      <c r="AS39" s="36"/>
      <c r="AT39" s="36"/>
      <c r="EQ39" s="36"/>
      <c r="ER39" s="36"/>
      <c r="ES39" s="36"/>
      <c r="GD39" s="36"/>
      <c r="GE39" s="36"/>
      <c r="GF39" s="36"/>
    </row>
    <row r="40" spans="1:188" s="29" customFormat="1" ht="12.75">
      <c r="A40" s="35"/>
      <c r="B40" s="35"/>
      <c r="G40" s="36"/>
      <c r="H40" s="36"/>
      <c r="I40" s="36"/>
      <c r="AR40" s="36"/>
      <c r="AS40" s="36"/>
      <c r="AT40" s="36"/>
      <c r="EQ40" s="36"/>
      <c r="ER40" s="36"/>
      <c r="ES40" s="36"/>
      <c r="GD40" s="36"/>
      <c r="GE40" s="36"/>
      <c r="GF40" s="36"/>
    </row>
    <row r="41" spans="1:188" s="29" customFormat="1" ht="12.75">
      <c r="A41" s="35"/>
      <c r="B41" s="35"/>
      <c r="G41" s="36"/>
      <c r="H41" s="36"/>
      <c r="I41" s="36"/>
      <c r="AR41" s="36"/>
      <c r="AS41" s="36"/>
      <c r="AT41" s="36"/>
      <c r="EQ41" s="36"/>
      <c r="ER41" s="36"/>
      <c r="ES41" s="36"/>
      <c r="GD41" s="36"/>
      <c r="GE41" s="36"/>
      <c r="GF41" s="36"/>
    </row>
    <row r="42" spans="1:188" s="29" customFormat="1" ht="12.75">
      <c r="A42" s="35"/>
      <c r="B42" s="35"/>
      <c r="G42" s="36"/>
      <c r="H42" s="36"/>
      <c r="I42" s="36"/>
      <c r="AR42" s="36"/>
      <c r="AS42" s="36"/>
      <c r="AT42" s="36"/>
      <c r="EQ42" s="36"/>
      <c r="ER42" s="36"/>
      <c r="ES42" s="36"/>
      <c r="GD42" s="36"/>
      <c r="GE42" s="36"/>
      <c r="GF42" s="36"/>
    </row>
    <row r="43" spans="1:188" s="29" customFormat="1" ht="12.75">
      <c r="A43" s="35"/>
      <c r="B43" s="35"/>
      <c r="G43" s="36"/>
      <c r="H43" s="36"/>
      <c r="I43" s="36"/>
      <c r="AR43" s="36"/>
      <c r="AS43" s="36"/>
      <c r="AT43" s="36"/>
      <c r="EQ43" s="36"/>
      <c r="ER43" s="36"/>
      <c r="ES43" s="36"/>
      <c r="GD43" s="36"/>
      <c r="GE43" s="36"/>
      <c r="GF43" s="36"/>
    </row>
    <row r="44" spans="1:188" s="29" customFormat="1" ht="12.75">
      <c r="A44" s="35"/>
      <c r="B44" s="35"/>
      <c r="G44" s="36"/>
      <c r="H44" s="36"/>
      <c r="I44" s="36"/>
      <c r="AR44" s="36"/>
      <c r="AS44" s="36"/>
      <c r="AT44" s="36"/>
      <c r="EQ44" s="36"/>
      <c r="ER44" s="36"/>
      <c r="ES44" s="36"/>
      <c r="GD44" s="36"/>
      <c r="GE44" s="36"/>
      <c r="GF44" s="36"/>
    </row>
    <row r="45" spans="1:188" s="29" customFormat="1" ht="12.75">
      <c r="A45" s="35"/>
      <c r="B45" s="35"/>
      <c r="G45" s="36"/>
      <c r="H45" s="36"/>
      <c r="I45" s="36"/>
      <c r="AR45" s="36"/>
      <c r="AS45" s="36"/>
      <c r="AT45" s="36"/>
      <c r="EQ45" s="36"/>
      <c r="ER45" s="36"/>
      <c r="ES45" s="36"/>
      <c r="GD45" s="36"/>
      <c r="GE45" s="36"/>
      <c r="GF45" s="36"/>
    </row>
    <row r="46" spans="1:188" s="29" customFormat="1" ht="12.75">
      <c r="A46" s="35"/>
      <c r="B46" s="35"/>
      <c r="G46" s="36"/>
      <c r="H46" s="36"/>
      <c r="I46" s="36"/>
      <c r="AR46" s="36"/>
      <c r="AS46" s="36"/>
      <c r="AT46" s="36"/>
      <c r="EQ46" s="36"/>
      <c r="ER46" s="36"/>
      <c r="ES46" s="36"/>
      <c r="GD46" s="36"/>
      <c r="GE46" s="36"/>
      <c r="GF46" s="36"/>
    </row>
    <row r="47" spans="1:188" s="29" customFormat="1" ht="12.75">
      <c r="A47" s="35"/>
      <c r="B47" s="35"/>
      <c r="G47" s="36"/>
      <c r="H47" s="36"/>
      <c r="I47" s="36"/>
      <c r="AR47" s="36"/>
      <c r="AS47" s="36"/>
      <c r="AT47" s="36"/>
      <c r="EQ47" s="36"/>
      <c r="ER47" s="36"/>
      <c r="ES47" s="36"/>
      <c r="GD47" s="36"/>
      <c r="GE47" s="36"/>
      <c r="GF47" s="36"/>
    </row>
    <row r="48" spans="1:188" s="29" customFormat="1" ht="12.75">
      <c r="A48" s="35"/>
      <c r="B48" s="35"/>
      <c r="G48" s="36"/>
      <c r="H48" s="36"/>
      <c r="I48" s="36"/>
      <c r="AR48" s="36"/>
      <c r="AS48" s="36"/>
      <c r="AT48" s="36"/>
      <c r="EQ48" s="36"/>
      <c r="ER48" s="36"/>
      <c r="ES48" s="36"/>
      <c r="GD48" s="36"/>
      <c r="GE48" s="36"/>
      <c r="GF48" s="36"/>
    </row>
    <row r="49" spans="1:188" s="29" customFormat="1" ht="12.75">
      <c r="A49" s="35"/>
      <c r="B49" s="35"/>
      <c r="G49" s="36"/>
      <c r="H49" s="36"/>
      <c r="I49" s="36"/>
      <c r="AR49" s="36"/>
      <c r="AS49" s="36"/>
      <c r="AT49" s="36"/>
      <c r="EQ49" s="36"/>
      <c r="ER49" s="36"/>
      <c r="ES49" s="36"/>
      <c r="GD49" s="36"/>
      <c r="GE49" s="36"/>
      <c r="GF49" s="36"/>
    </row>
    <row r="50" spans="1:188" s="29" customFormat="1" ht="12.75">
      <c r="A50" s="35"/>
      <c r="B50" s="35"/>
      <c r="G50" s="36"/>
      <c r="H50" s="36"/>
      <c r="I50" s="36"/>
      <c r="AR50" s="36"/>
      <c r="AS50" s="36"/>
      <c r="AT50" s="36"/>
      <c r="EQ50" s="36"/>
      <c r="ER50" s="36"/>
      <c r="ES50" s="36"/>
      <c r="GD50" s="36"/>
      <c r="GE50" s="36"/>
      <c r="GF50" s="36"/>
    </row>
    <row r="51" spans="1:188" s="29" customFormat="1" ht="12.75">
      <c r="A51" s="35"/>
      <c r="B51" s="35"/>
      <c r="G51" s="36"/>
      <c r="H51" s="36"/>
      <c r="I51" s="36"/>
      <c r="AR51" s="36"/>
      <c r="AS51" s="36"/>
      <c r="AT51" s="36"/>
      <c r="EQ51" s="36"/>
      <c r="ER51" s="36"/>
      <c r="ES51" s="36"/>
      <c r="GD51" s="36"/>
      <c r="GE51" s="36"/>
      <c r="GF51" s="36"/>
    </row>
    <row r="52" spans="1:188" s="29" customFormat="1" ht="12.75">
      <c r="A52" s="35"/>
      <c r="B52" s="35"/>
      <c r="G52" s="36"/>
      <c r="H52" s="36"/>
      <c r="I52" s="36"/>
      <c r="AR52" s="36"/>
      <c r="AS52" s="36"/>
      <c r="AT52" s="36"/>
      <c r="EQ52" s="36"/>
      <c r="ER52" s="36"/>
      <c r="ES52" s="36"/>
      <c r="GD52" s="36"/>
      <c r="GE52" s="36"/>
      <c r="GF52" s="36"/>
    </row>
    <row r="53" spans="1:188" s="29" customFormat="1" ht="12.75">
      <c r="A53" s="35"/>
      <c r="B53" s="35"/>
      <c r="G53" s="36"/>
      <c r="H53" s="36"/>
      <c r="I53" s="36"/>
      <c r="AR53" s="36"/>
      <c r="AS53" s="36"/>
      <c r="AT53" s="36"/>
      <c r="EQ53" s="36"/>
      <c r="ER53" s="36"/>
      <c r="ES53" s="36"/>
      <c r="GD53" s="36"/>
      <c r="GE53" s="36"/>
      <c r="GF53" s="36"/>
    </row>
    <row r="54" spans="1:188" s="29" customFormat="1" ht="12.75">
      <c r="A54" s="35"/>
      <c r="B54" s="35"/>
      <c r="G54" s="36"/>
      <c r="H54" s="36"/>
      <c r="I54" s="36"/>
      <c r="AR54" s="36"/>
      <c r="AS54" s="36"/>
      <c r="AT54" s="36"/>
      <c r="EQ54" s="36"/>
      <c r="ER54" s="36"/>
      <c r="ES54" s="36"/>
      <c r="GD54" s="36"/>
      <c r="GE54" s="36"/>
      <c r="GF54" s="36"/>
    </row>
    <row r="55" spans="1:188" s="29" customFormat="1" ht="12.75">
      <c r="A55" s="35"/>
      <c r="B55" s="35"/>
      <c r="G55" s="36"/>
      <c r="H55" s="36"/>
      <c r="I55" s="36"/>
      <c r="AR55" s="36"/>
      <c r="AS55" s="36"/>
      <c r="AT55" s="36"/>
      <c r="EQ55" s="36"/>
      <c r="ER55" s="36"/>
      <c r="ES55" s="36"/>
      <c r="GD55" s="36"/>
      <c r="GE55" s="36"/>
      <c r="GF55" s="36"/>
    </row>
    <row r="56" spans="1:188" s="29" customFormat="1" ht="12.75">
      <c r="A56" s="35"/>
      <c r="B56" s="35"/>
      <c r="G56" s="36"/>
      <c r="H56" s="36"/>
      <c r="I56" s="36"/>
      <c r="AR56" s="36"/>
      <c r="AS56" s="36"/>
      <c r="AT56" s="36"/>
      <c r="EQ56" s="36"/>
      <c r="ER56" s="36"/>
      <c r="ES56" s="36"/>
      <c r="GD56" s="36"/>
      <c r="GE56" s="36"/>
      <c r="GF56" s="36"/>
    </row>
    <row r="57" spans="1:188" s="29" customFormat="1" ht="12.75">
      <c r="A57" s="35"/>
      <c r="B57" s="35"/>
      <c r="G57" s="36"/>
      <c r="H57" s="36"/>
      <c r="I57" s="36"/>
      <c r="AR57" s="36"/>
      <c r="AS57" s="36"/>
      <c r="AT57" s="36"/>
      <c r="EQ57" s="36"/>
      <c r="ER57" s="36"/>
      <c r="ES57" s="36"/>
      <c r="GD57" s="36"/>
      <c r="GE57" s="36"/>
      <c r="GF57" s="36"/>
    </row>
    <row r="58" spans="1:188" s="29" customFormat="1" ht="12.75">
      <c r="A58" s="35"/>
      <c r="B58" s="35"/>
      <c r="G58" s="36"/>
      <c r="H58" s="36"/>
      <c r="I58" s="36"/>
      <c r="AR58" s="36"/>
      <c r="AS58" s="36"/>
      <c r="AT58" s="36"/>
      <c r="EQ58" s="36"/>
      <c r="ER58" s="36"/>
      <c r="ES58" s="36"/>
      <c r="GD58" s="36"/>
      <c r="GE58" s="36"/>
      <c r="GF58" s="36"/>
    </row>
    <row r="59" spans="1:188" s="29" customFormat="1" ht="12.75">
      <c r="A59" s="35"/>
      <c r="B59" s="35"/>
      <c r="G59" s="36"/>
      <c r="H59" s="36"/>
      <c r="I59" s="36"/>
      <c r="AR59" s="36"/>
      <c r="AS59" s="36"/>
      <c r="AT59" s="36"/>
      <c r="EQ59" s="36"/>
      <c r="ER59" s="36"/>
      <c r="ES59" s="36"/>
      <c r="GD59" s="36"/>
      <c r="GE59" s="36"/>
      <c r="GF59" s="36"/>
    </row>
    <row r="60" spans="1:188" s="29" customFormat="1" ht="12.75">
      <c r="A60" s="35"/>
      <c r="B60" s="35"/>
      <c r="G60" s="36"/>
      <c r="H60" s="36"/>
      <c r="I60" s="36"/>
      <c r="AR60" s="36"/>
      <c r="AS60" s="36"/>
      <c r="AT60" s="36"/>
      <c r="EQ60" s="36"/>
      <c r="ER60" s="36"/>
      <c r="ES60" s="36"/>
      <c r="GD60" s="36"/>
      <c r="GE60" s="36"/>
      <c r="GF60" s="36"/>
    </row>
    <row r="61" spans="1:188" s="29" customFormat="1" ht="12.75">
      <c r="A61" s="35"/>
      <c r="B61" s="35"/>
      <c r="G61" s="36"/>
      <c r="H61" s="36"/>
      <c r="I61" s="36"/>
      <c r="AR61" s="36"/>
      <c r="AS61" s="36"/>
      <c r="AT61" s="36"/>
      <c r="EQ61" s="36"/>
      <c r="ER61" s="36"/>
      <c r="ES61" s="36"/>
      <c r="GD61" s="36"/>
      <c r="GE61" s="36"/>
      <c r="GF61" s="36"/>
    </row>
    <row r="62" spans="1:188" s="29" customFormat="1" ht="12.75">
      <c r="A62" s="35"/>
      <c r="B62" s="35"/>
      <c r="G62" s="36"/>
      <c r="H62" s="36"/>
      <c r="I62" s="36"/>
      <c r="AR62" s="36"/>
      <c r="AS62" s="36"/>
      <c r="AT62" s="36"/>
      <c r="EQ62" s="36"/>
      <c r="ER62" s="36"/>
      <c r="ES62" s="36"/>
      <c r="GD62" s="36"/>
      <c r="GE62" s="36"/>
      <c r="GF62" s="36"/>
    </row>
    <row r="63" spans="1:188" s="29" customFormat="1" ht="12.75">
      <c r="A63" s="35"/>
      <c r="B63" s="35"/>
      <c r="G63" s="36"/>
      <c r="H63" s="36"/>
      <c r="I63" s="36"/>
      <c r="AR63" s="36"/>
      <c r="AS63" s="36"/>
      <c r="AT63" s="36"/>
      <c r="EQ63" s="36"/>
      <c r="ER63" s="36"/>
      <c r="ES63" s="36"/>
      <c r="GD63" s="36"/>
      <c r="GE63" s="36"/>
      <c r="GF63" s="36"/>
    </row>
    <row r="64" spans="1:188" s="29" customFormat="1" ht="12.75">
      <c r="A64" s="35"/>
      <c r="B64" s="35"/>
      <c r="G64" s="36"/>
      <c r="H64" s="36"/>
      <c r="I64" s="36"/>
      <c r="AR64" s="36"/>
      <c r="AS64" s="36"/>
      <c r="AT64" s="36"/>
      <c r="EQ64" s="36"/>
      <c r="ER64" s="36"/>
      <c r="ES64" s="36"/>
      <c r="GD64" s="36"/>
      <c r="GE64" s="36"/>
      <c r="GF64" s="36"/>
    </row>
    <row r="65" spans="1:188" s="29" customFormat="1" ht="12.75">
      <c r="A65" s="35"/>
      <c r="B65" s="35"/>
      <c r="G65" s="36"/>
      <c r="H65" s="36"/>
      <c r="I65" s="36"/>
      <c r="AR65" s="36"/>
      <c r="AS65" s="36"/>
      <c r="AT65" s="36"/>
      <c r="EQ65" s="36"/>
      <c r="ER65" s="36"/>
      <c r="ES65" s="36"/>
      <c r="GD65" s="36"/>
      <c r="GE65" s="36"/>
      <c r="GF65" s="36"/>
    </row>
    <row r="66" spans="1:188" s="29" customFormat="1" ht="12.75">
      <c r="A66" s="35"/>
      <c r="B66" s="35"/>
      <c r="G66" s="36"/>
      <c r="H66" s="36"/>
      <c r="I66" s="36"/>
      <c r="AR66" s="36"/>
      <c r="AS66" s="36"/>
      <c r="AT66" s="36"/>
      <c r="EQ66" s="36"/>
      <c r="ER66" s="36"/>
      <c r="ES66" s="36"/>
      <c r="GD66" s="36"/>
      <c r="GE66" s="36"/>
      <c r="GF66" s="36"/>
    </row>
    <row r="67" spans="1:188" s="29" customFormat="1" ht="12.75">
      <c r="A67" s="35"/>
      <c r="B67" s="35"/>
      <c r="G67" s="36"/>
      <c r="H67" s="36"/>
      <c r="I67" s="36"/>
      <c r="AR67" s="36"/>
      <c r="AS67" s="36"/>
      <c r="AT67" s="36"/>
      <c r="EQ67" s="36"/>
      <c r="ER67" s="36"/>
      <c r="ES67" s="36"/>
      <c r="GD67" s="36"/>
      <c r="GE67" s="36"/>
      <c r="GF67" s="36"/>
    </row>
    <row r="68" spans="1:188" s="29" customFormat="1" ht="12.75">
      <c r="A68" s="35"/>
      <c r="B68" s="35"/>
      <c r="G68" s="36"/>
      <c r="H68" s="36"/>
      <c r="I68" s="36"/>
      <c r="AR68" s="36"/>
      <c r="AS68" s="36"/>
      <c r="AT68" s="36"/>
      <c r="EQ68" s="36"/>
      <c r="ER68" s="36"/>
      <c r="ES68" s="36"/>
      <c r="GD68" s="36"/>
      <c r="GE68" s="36"/>
      <c r="GF68" s="36"/>
    </row>
    <row r="69" spans="1:188" s="29" customFormat="1" ht="12.75">
      <c r="A69" s="35"/>
      <c r="B69" s="35"/>
      <c r="G69" s="36"/>
      <c r="H69" s="36"/>
      <c r="I69" s="36"/>
      <c r="AR69" s="36"/>
      <c r="AS69" s="36"/>
      <c r="AT69" s="36"/>
      <c r="EQ69" s="36"/>
      <c r="ER69" s="36"/>
      <c r="ES69" s="36"/>
      <c r="GD69" s="36"/>
      <c r="GE69" s="36"/>
      <c r="GF69" s="36"/>
    </row>
    <row r="70" spans="1:188" s="29" customFormat="1" ht="12.75">
      <c r="A70" s="35"/>
      <c r="B70" s="35"/>
      <c r="G70" s="36"/>
      <c r="H70" s="36"/>
      <c r="I70" s="36"/>
      <c r="AR70" s="36"/>
      <c r="AS70" s="36"/>
      <c r="AT70" s="36"/>
      <c r="EQ70" s="36"/>
      <c r="ER70" s="36"/>
      <c r="ES70" s="36"/>
      <c r="GD70" s="36"/>
      <c r="GE70" s="36"/>
      <c r="GF70" s="36"/>
    </row>
    <row r="71" spans="1:188" s="29" customFormat="1" ht="12.75">
      <c r="A71" s="35"/>
      <c r="B71" s="35"/>
      <c r="G71" s="36"/>
      <c r="H71" s="36"/>
      <c r="I71" s="36"/>
      <c r="AR71" s="36"/>
      <c r="AS71" s="36"/>
      <c r="AT71" s="36"/>
      <c r="EQ71" s="36"/>
      <c r="ER71" s="36"/>
      <c r="ES71" s="36"/>
      <c r="GD71" s="36"/>
      <c r="GE71" s="36"/>
      <c r="GF71" s="36"/>
    </row>
  </sheetData>
  <sheetProtection/>
  <mergeCells count="277">
    <mergeCell ref="GS6:GS8"/>
    <mergeCell ref="GU6:GU8"/>
    <mergeCell ref="DJ4:DL4"/>
    <mergeCell ref="DJ5:DL5"/>
    <mergeCell ref="GD4:GF4"/>
    <mergeCell ref="GD5:GF5"/>
    <mergeCell ref="GD6:GD8"/>
    <mergeCell ref="GE6:GE8"/>
    <mergeCell ref="GF6:GF8"/>
    <mergeCell ref="FW4:GC4"/>
    <mergeCell ref="DG4:DI4"/>
    <mergeCell ref="DG5:DI5"/>
    <mergeCell ref="DM4:DT4"/>
    <mergeCell ref="GV6:GV8"/>
    <mergeCell ref="GR6:GR8"/>
    <mergeCell ref="GS4:GV4"/>
    <mergeCell ref="GS5:GV5"/>
    <mergeCell ref="GM4:GR4"/>
    <mergeCell ref="GM5:GR5"/>
    <mergeCell ref="GN6:GN8"/>
    <mergeCell ref="CJ7:CJ8"/>
    <mergeCell ref="FI6:FI8"/>
    <mergeCell ref="CO5:CT5"/>
    <mergeCell ref="CH6:CK6"/>
    <mergeCell ref="DM5:DT5"/>
    <mergeCell ref="DM7:DM8"/>
    <mergeCell ref="DP7:DP8"/>
    <mergeCell ref="DN7:DN8"/>
    <mergeCell ref="FG6:FG8"/>
    <mergeCell ref="CW6:CW8"/>
    <mergeCell ref="GI6:GI8"/>
    <mergeCell ref="DK6:DK8"/>
    <mergeCell ref="DH6:DH8"/>
    <mergeCell ref="EL6:EL8"/>
    <mergeCell ref="EE6:EE8"/>
    <mergeCell ref="DM6:DP6"/>
    <mergeCell ref="ES6:ES8"/>
    <mergeCell ref="DT6:DT8"/>
    <mergeCell ref="DR6:DR8"/>
    <mergeCell ref="DS6:DS8"/>
    <mergeCell ref="FL6:FL8"/>
    <mergeCell ref="GQ6:GQ8"/>
    <mergeCell ref="FW6:FZ6"/>
    <mergeCell ref="FW7:FW8"/>
    <mergeCell ref="GM6:GM8"/>
    <mergeCell ref="GO6:GO8"/>
    <mergeCell ref="FX7:FX8"/>
    <mergeCell ref="FY7:FY8"/>
    <mergeCell ref="GK6:GK8"/>
    <mergeCell ref="GJ6:GJ8"/>
    <mergeCell ref="DM10:DO10"/>
    <mergeCell ref="DO7:DO8"/>
    <mergeCell ref="FK6:FK8"/>
    <mergeCell ref="EJ6:EJ8"/>
    <mergeCell ref="EK6:EK8"/>
    <mergeCell ref="FH6:FH8"/>
    <mergeCell ref="EQ6:EQ8"/>
    <mergeCell ref="ER6:ER8"/>
    <mergeCell ref="FF6:FF8"/>
    <mergeCell ref="FD6:FD8"/>
    <mergeCell ref="DM17:DO17"/>
    <mergeCell ref="EQ4:ES4"/>
    <mergeCell ref="EQ5:ES5"/>
    <mergeCell ref="GG4:GL4"/>
    <mergeCell ref="GG5:GL5"/>
    <mergeCell ref="GH6:GH8"/>
    <mergeCell ref="GL6:GL8"/>
    <mergeCell ref="GG6:GG8"/>
    <mergeCell ref="DM11:DO11"/>
    <mergeCell ref="DQ6:DQ8"/>
    <mergeCell ref="CI7:CI8"/>
    <mergeCell ref="CM6:CM8"/>
    <mergeCell ref="Z6:Z8"/>
    <mergeCell ref="BT7:BT8"/>
    <mergeCell ref="BR7:BR8"/>
    <mergeCell ref="BS7:BS8"/>
    <mergeCell ref="AT6:AT8"/>
    <mergeCell ref="BA7:BA8"/>
    <mergeCell ref="BQ7:BQ8"/>
    <mergeCell ref="BF7:BF8"/>
    <mergeCell ref="CB6:CB8"/>
    <mergeCell ref="BY7:BY8"/>
    <mergeCell ref="BZ7:BZ8"/>
    <mergeCell ref="BW7:BW8"/>
    <mergeCell ref="BX7:BX8"/>
    <mergeCell ref="AC6:AC8"/>
    <mergeCell ref="AD6:AD8"/>
    <mergeCell ref="BP7:BP8"/>
    <mergeCell ref="AZ6:AZ8"/>
    <mergeCell ref="BO6:BO8"/>
    <mergeCell ref="BH7:BH8"/>
    <mergeCell ref="AU6:AU8"/>
    <mergeCell ref="AX6:AX8"/>
    <mergeCell ref="BB7:BB8"/>
    <mergeCell ref="BK7:BK8"/>
    <mergeCell ref="FW5:GC5"/>
    <mergeCell ref="GB6:GB8"/>
    <mergeCell ref="GC6:GC8"/>
    <mergeCell ref="FZ7:FZ8"/>
    <mergeCell ref="FQ4:FV4"/>
    <mergeCell ref="FQ5:FV5"/>
    <mergeCell ref="FQ6:FQ8"/>
    <mergeCell ref="FR6:FR8"/>
    <mergeCell ref="FS6:FS8"/>
    <mergeCell ref="FT6:FT8"/>
    <mergeCell ref="FV6:FV8"/>
    <mergeCell ref="FU6:FU8"/>
    <mergeCell ref="BL7:BL8"/>
    <mergeCell ref="BN6:BN8"/>
    <mergeCell ref="BA6:BL6"/>
    <mergeCell ref="BD7:BD8"/>
    <mergeCell ref="BC7:BC8"/>
    <mergeCell ref="BE7:BE8"/>
    <mergeCell ref="BI7:BI8"/>
    <mergeCell ref="BJ7:BJ8"/>
    <mergeCell ref="AR4:AT4"/>
    <mergeCell ref="AE5:AJ5"/>
    <mergeCell ref="J4:O4"/>
    <mergeCell ref="J6:J8"/>
    <mergeCell ref="K6:K8"/>
    <mergeCell ref="L6:L8"/>
    <mergeCell ref="M6:M8"/>
    <mergeCell ref="J5:O5"/>
    <mergeCell ref="Y6:Y8"/>
    <mergeCell ref="AA6:AA8"/>
    <mergeCell ref="AU4:AZ4"/>
    <mergeCell ref="CH5:CN5"/>
    <mergeCell ref="V5:AA5"/>
    <mergeCell ref="AE6:AE8"/>
    <mergeCell ref="AF6:AF8"/>
    <mergeCell ref="AG6:AG8"/>
    <mergeCell ref="AH6:AH8"/>
    <mergeCell ref="CH7:CH8"/>
    <mergeCell ref="BA4:BO4"/>
    <mergeCell ref="BA5:BO5"/>
    <mergeCell ref="BP5:CG5"/>
    <mergeCell ref="CH4:CN4"/>
    <mergeCell ref="BP4:CG4"/>
    <mergeCell ref="CC6:CC8"/>
    <mergeCell ref="CF6:CF8"/>
    <mergeCell ref="CG6:CG8"/>
    <mergeCell ref="CE6:CE8"/>
    <mergeCell ref="CK7:CK8"/>
    <mergeCell ref="CD6:CD8"/>
    <mergeCell ref="BU7:BU8"/>
    <mergeCell ref="CO4:CT4"/>
    <mergeCell ref="CY6:CY8"/>
    <mergeCell ref="CQ6:CQ8"/>
    <mergeCell ref="CO6:CO8"/>
    <mergeCell ref="CP6:CP8"/>
    <mergeCell ref="CU4:CZ4"/>
    <mergeCell ref="CU6:CU8"/>
    <mergeCell ref="CV6:CV8"/>
    <mergeCell ref="CU5:CZ5"/>
    <mergeCell ref="CX6:CX8"/>
    <mergeCell ref="DA4:DF4"/>
    <mergeCell ref="DA5:DF5"/>
    <mergeCell ref="DE6:DE8"/>
    <mergeCell ref="DF6:DF8"/>
    <mergeCell ref="DD6:DD8"/>
    <mergeCell ref="DC6:DC8"/>
    <mergeCell ref="DU4:DZ4"/>
    <mergeCell ref="DU5:DZ5"/>
    <mergeCell ref="DU6:DU8"/>
    <mergeCell ref="DV6:DV8"/>
    <mergeCell ref="DW6:DW8"/>
    <mergeCell ref="DZ6:DZ8"/>
    <mergeCell ref="ET4:EY4"/>
    <mergeCell ref="EV6:EV8"/>
    <mergeCell ref="EW6:EW8"/>
    <mergeCell ref="EX6:EX8"/>
    <mergeCell ref="EY6:EY8"/>
    <mergeCell ref="ET5:EY5"/>
    <mergeCell ref="EU6:EU8"/>
    <mergeCell ref="ET6:ET8"/>
    <mergeCell ref="FM4:FP4"/>
    <mergeCell ref="FO6:FO8"/>
    <mergeCell ref="FP6:FP8"/>
    <mergeCell ref="FM5:FP5"/>
    <mergeCell ref="FM6:FM8"/>
    <mergeCell ref="FE6:FE8"/>
    <mergeCell ref="EZ6:EZ8"/>
    <mergeCell ref="FB6:FB8"/>
    <mergeCell ref="FC6:FC8"/>
    <mergeCell ref="FF4:FL4"/>
    <mergeCell ref="FF5:FL5"/>
    <mergeCell ref="A15:B15"/>
    <mergeCell ref="B4:B8"/>
    <mergeCell ref="A10:B10"/>
    <mergeCell ref="A11:B11"/>
    <mergeCell ref="A12:B12"/>
    <mergeCell ref="EZ4:FE4"/>
    <mergeCell ref="EZ5:FE5"/>
    <mergeCell ref="FA6:FA8"/>
    <mergeCell ref="AU5:AZ5"/>
    <mergeCell ref="A17:B17"/>
    <mergeCell ref="D6:D8"/>
    <mergeCell ref="A16:B16"/>
    <mergeCell ref="A4:A8"/>
    <mergeCell ref="A13:B13"/>
    <mergeCell ref="G4:I4"/>
    <mergeCell ref="G5:I5"/>
    <mergeCell ref="G6:G8"/>
    <mergeCell ref="I6:I8"/>
    <mergeCell ref="CS6:CS8"/>
    <mergeCell ref="A14:B14"/>
    <mergeCell ref="C6:C8"/>
    <mergeCell ref="F6:F8"/>
    <mergeCell ref="E6:E8"/>
    <mergeCell ref="H6:H8"/>
    <mergeCell ref="N6:N8"/>
    <mergeCell ref="O6:O8"/>
    <mergeCell ref="BV7:BV8"/>
    <mergeCell ref="BP6:CA6"/>
    <mergeCell ref="AM6:AM8"/>
    <mergeCell ref="DM16:DO16"/>
    <mergeCell ref="DM12:DO12"/>
    <mergeCell ref="DM13:DO13"/>
    <mergeCell ref="DM14:DO14"/>
    <mergeCell ref="DM15:DO15"/>
    <mergeCell ref="CN6:CN8"/>
    <mergeCell ref="CR6:CR8"/>
    <mergeCell ref="CZ6:CZ8"/>
    <mergeCell ref="DL6:DL8"/>
    <mergeCell ref="A1:R1"/>
    <mergeCell ref="AK4:AM4"/>
    <mergeCell ref="AK5:AM5"/>
    <mergeCell ref="AB4:AD4"/>
    <mergeCell ref="AB5:AD5"/>
    <mergeCell ref="A2:R2"/>
    <mergeCell ref="S4:U4"/>
    <mergeCell ref="S5:U5"/>
    <mergeCell ref="C4:F5"/>
    <mergeCell ref="EE5:EL5"/>
    <mergeCell ref="AN5:AQ5"/>
    <mergeCell ref="CT6:CT8"/>
    <mergeCell ref="AL6:AL8"/>
    <mergeCell ref="EG6:EG8"/>
    <mergeCell ref="EH6:EH8"/>
    <mergeCell ref="EI6:EI8"/>
    <mergeCell ref="EA5:ED5"/>
    <mergeCell ref="EA6:EA8"/>
    <mergeCell ref="DI6:DI8"/>
    <mergeCell ref="W6:W8"/>
    <mergeCell ref="AI6:AI8"/>
    <mergeCell ref="AJ6:AJ8"/>
    <mergeCell ref="DY6:DY8"/>
    <mergeCell ref="BG7:BG8"/>
    <mergeCell ref="AY6:AY8"/>
    <mergeCell ref="CA7:CA8"/>
    <mergeCell ref="DA6:DA8"/>
    <mergeCell ref="DB6:DB8"/>
    <mergeCell ref="X6:X8"/>
    <mergeCell ref="Q6:Q8"/>
    <mergeCell ref="AR5:AT5"/>
    <mergeCell ref="AV6:AV8"/>
    <mergeCell ref="AE4:AJ4"/>
    <mergeCell ref="P4:R4"/>
    <mergeCell ref="V4:AA4"/>
    <mergeCell ref="P5:R5"/>
    <mergeCell ref="R6:R8"/>
    <mergeCell ref="V6:V8"/>
    <mergeCell ref="T6:T8"/>
    <mergeCell ref="U6:U8"/>
    <mergeCell ref="EC6:EC8"/>
    <mergeCell ref="ED6:ED8"/>
    <mergeCell ref="EF6:EF8"/>
    <mergeCell ref="AN6:AN8"/>
    <mergeCell ref="AP6:AP8"/>
    <mergeCell ref="AQ6:AQ8"/>
    <mergeCell ref="AW6:AW8"/>
    <mergeCell ref="AR6:AR8"/>
    <mergeCell ref="AS6:AS8"/>
    <mergeCell ref="EM5:EP5"/>
    <mergeCell ref="EM6:EM8"/>
    <mergeCell ref="EO6:EO8"/>
    <mergeCell ref="EP6:EP8"/>
  </mergeCells>
  <printOptions/>
  <pageMargins left="0.1968503937007874" right="0.1968503937007874" top="0.1968503937007874" bottom="0.1968503937007874" header="0.5118110236220472" footer="0.5118110236220472"/>
  <pageSetup fitToWidth="0" horizontalDpi="600" verticalDpi="600" orientation="landscape" paperSize="9" scale="54" r:id="rId1"/>
  <colBreaks count="8" manualBreakCount="8">
    <brk id="30" max="65535" man="1"/>
    <brk id="46" max="65535" man="1"/>
    <brk id="92" max="65535" man="1"/>
    <brk id="104" max="65535" man="1"/>
    <brk id="116" max="65535" man="1"/>
    <brk id="161" max="65535" man="1"/>
    <brk id="172" max="65535" man="1"/>
    <brk id="18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EI79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5" sqref="C5"/>
      <selection pane="bottomLeft" activeCell="A10" sqref="A10"/>
      <selection pane="bottomRight" activeCell="CP13" sqref="CP13"/>
    </sheetView>
  </sheetViews>
  <sheetFormatPr defaultColWidth="15.75390625" defaultRowHeight="12.75"/>
  <cols>
    <col min="1" max="1" width="15.75390625" style="3" customWidth="1"/>
    <col min="2" max="2" width="3.75390625" style="3" customWidth="1"/>
    <col min="3" max="3" width="15.75390625" style="5" customWidth="1"/>
    <col min="4" max="4" width="6.75390625" style="5" customWidth="1"/>
    <col min="5" max="5" width="15.75390625" style="5" customWidth="1"/>
    <col min="6" max="6" width="24.00390625" style="4" customWidth="1"/>
    <col min="7" max="7" width="15.75390625" style="4" customWidth="1"/>
    <col min="8" max="8" width="15.00390625" style="4" customWidth="1"/>
    <col min="9" max="9" width="15.75390625" style="4" customWidth="1"/>
    <col min="10" max="10" width="6.75390625" style="4" customWidth="1"/>
    <col min="11" max="11" width="15.75390625" style="4" customWidth="1"/>
    <col min="12" max="12" width="21.375" style="4" customWidth="1"/>
    <col min="13" max="13" width="17.875" style="4" customWidth="1"/>
    <col min="14" max="14" width="13.75390625" style="4" customWidth="1"/>
    <col min="15" max="15" width="16.25390625" style="4" customWidth="1"/>
    <col min="16" max="16" width="6.75390625" style="4" customWidth="1"/>
    <col min="17" max="17" width="15.75390625" style="4" customWidth="1"/>
    <col min="18" max="18" width="20.75390625" style="4" customWidth="1"/>
    <col min="19" max="19" width="16.375" style="4" customWidth="1"/>
    <col min="20" max="20" width="14.625" style="4" customWidth="1"/>
    <col min="21" max="21" width="10.75390625" style="4" customWidth="1"/>
    <col min="22" max="22" width="6.75390625" style="4" customWidth="1"/>
    <col min="23" max="23" width="15.75390625" style="4" customWidth="1"/>
    <col min="24" max="25" width="23.875" style="4" customWidth="1"/>
    <col min="26" max="27" width="15.75390625" style="4" customWidth="1"/>
    <col min="28" max="28" width="6.75390625" style="4" customWidth="1"/>
    <col min="29" max="31" width="15.75390625" style="4" customWidth="1"/>
    <col min="32" max="32" width="6.75390625" style="4" customWidth="1"/>
    <col min="33" max="33" width="15.75390625" style="4" customWidth="1"/>
    <col min="34" max="34" width="30.25390625" style="4" customWidth="1"/>
    <col min="35" max="35" width="15.75390625" style="4" customWidth="1"/>
    <col min="36" max="36" width="6.75390625" style="4" customWidth="1"/>
    <col min="37" max="37" width="15.75390625" style="4" customWidth="1"/>
    <col min="38" max="38" width="25.25390625" style="4" customWidth="1"/>
    <col min="39" max="39" width="25.75390625" style="4" customWidth="1"/>
    <col min="40" max="40" width="17.625" style="4" customWidth="1"/>
    <col min="41" max="41" width="17.375" style="4" customWidth="1"/>
    <col min="42" max="42" width="6.75390625" style="4" customWidth="1"/>
    <col min="43" max="43" width="19.625" style="4" customWidth="1"/>
    <col min="44" max="44" width="33.375" style="4" customWidth="1"/>
    <col min="45" max="45" width="19.625" style="4" customWidth="1"/>
    <col min="46" max="46" width="6.75390625" style="4" customWidth="1"/>
    <col min="47" max="47" width="17.00390625" style="4" customWidth="1"/>
    <col min="48" max="48" width="15.75390625" style="5" customWidth="1"/>
    <col min="49" max="49" width="6.75390625" style="5" customWidth="1"/>
    <col min="50" max="50" width="15.75390625" style="5" customWidth="1"/>
    <col min="51" max="51" width="37.625" style="4" customWidth="1"/>
    <col min="52" max="52" width="13.25390625" style="4" customWidth="1"/>
    <col min="53" max="53" width="6.75390625" style="4" customWidth="1"/>
    <col min="54" max="54" width="13.75390625" style="4" customWidth="1"/>
    <col min="55" max="55" width="27.125" style="4" customWidth="1"/>
    <col min="56" max="56" width="13.00390625" style="4" customWidth="1"/>
    <col min="57" max="57" width="6.75390625" style="4" customWidth="1"/>
    <col min="58" max="58" width="13.75390625" style="4" customWidth="1"/>
    <col min="59" max="70" width="4.75390625" style="4" customWidth="1"/>
    <col min="71" max="72" width="13.75390625" style="4" customWidth="1"/>
    <col min="73" max="73" width="6.75390625" style="4" customWidth="1"/>
    <col min="74" max="74" width="13.75390625" style="4" customWidth="1"/>
    <col min="75" max="88" width="6.875" style="4" customWidth="1"/>
    <col min="89" max="90" width="17.375" style="4" customWidth="1"/>
    <col min="91" max="92" width="15.75390625" style="4" customWidth="1"/>
    <col min="93" max="93" width="6.75390625" style="4" customWidth="1"/>
    <col min="94" max="94" width="15.75390625" style="4" customWidth="1"/>
    <col min="95" max="95" width="17.875" style="4" customWidth="1"/>
    <col min="96" max="96" width="21.625" style="4" customWidth="1"/>
    <col min="97" max="97" width="6.75390625" style="4" customWidth="1"/>
    <col min="98" max="98" width="17.00390625" style="4" customWidth="1"/>
    <col min="99" max="110" width="6.875" style="4" customWidth="1"/>
    <col min="111" max="111" width="18.125" style="4" customWidth="1"/>
    <col min="112" max="113" width="15.75390625" style="4" customWidth="1"/>
    <col min="114" max="114" width="6.75390625" style="4" customWidth="1"/>
    <col min="115" max="115" width="15.75390625" style="4" customWidth="1"/>
    <col min="116" max="116" width="8.625" style="4" customWidth="1"/>
    <col min="117" max="117" width="11.25390625" style="4" customWidth="1"/>
    <col min="118" max="118" width="12.25390625" style="4" customWidth="1"/>
    <col min="119" max="119" width="10.00390625" style="4" customWidth="1"/>
    <col min="120" max="120" width="11.75390625" style="4" customWidth="1"/>
    <col min="121" max="121" width="9.875" style="4" customWidth="1"/>
    <col min="122" max="122" width="12.25390625" style="4" customWidth="1"/>
    <col min="123" max="123" width="12.125" style="4" customWidth="1"/>
    <col min="124" max="124" width="12.25390625" style="4" customWidth="1"/>
    <col min="125" max="125" width="10.125" style="4" customWidth="1"/>
    <col min="126" max="126" width="9.875" style="4" customWidth="1"/>
    <col min="127" max="127" width="8.375" style="4" customWidth="1"/>
    <col min="128" max="128" width="15.375" style="4" customWidth="1"/>
    <col min="129" max="129" width="21.625" style="4" customWidth="1"/>
    <col min="130" max="130" width="6.75390625" style="4" customWidth="1"/>
    <col min="131" max="131" width="14.875" style="4" customWidth="1"/>
    <col min="132" max="132" width="15.375" style="4" customWidth="1"/>
    <col min="133" max="133" width="21.625" style="4" customWidth="1"/>
    <col min="134" max="134" width="6.75390625" style="4" customWidth="1"/>
    <col min="135" max="135" width="14.875" style="4" customWidth="1"/>
    <col min="136" max="16384" width="15.75390625" style="4" customWidth="1"/>
  </cols>
  <sheetData>
    <row r="5" spans="3:50" ht="12.75">
      <c r="C5" s="4"/>
      <c r="D5" s="4"/>
      <c r="E5" s="4"/>
      <c r="AV5" s="4"/>
      <c r="AW5" s="4"/>
      <c r="AX5" s="4"/>
    </row>
    <row r="6" spans="1:2" ht="15.75">
      <c r="A6" s="7"/>
      <c r="B6" s="7"/>
    </row>
    <row r="7" spans="1:139" ht="12.75" customHeight="1">
      <c r="A7" s="48" t="s">
        <v>0</v>
      </c>
      <c r="B7" s="86" t="s">
        <v>14</v>
      </c>
      <c r="C7" s="81" t="s">
        <v>85</v>
      </c>
      <c r="D7" s="82"/>
      <c r="E7" s="83"/>
      <c r="F7" s="59">
        <v>5.1</v>
      </c>
      <c r="G7" s="60"/>
      <c r="H7" s="60"/>
      <c r="I7" s="60"/>
      <c r="J7" s="60"/>
      <c r="K7" s="61"/>
      <c r="L7" s="59">
        <v>5.2</v>
      </c>
      <c r="M7" s="60"/>
      <c r="N7" s="60"/>
      <c r="O7" s="60"/>
      <c r="P7" s="60"/>
      <c r="Q7" s="61"/>
      <c r="R7" s="43"/>
      <c r="S7" s="43"/>
      <c r="T7" s="59">
        <v>5.3</v>
      </c>
      <c r="U7" s="60"/>
      <c r="V7" s="60"/>
      <c r="W7" s="61"/>
      <c r="X7" s="59">
        <v>5.4</v>
      </c>
      <c r="Y7" s="60"/>
      <c r="Z7" s="60"/>
      <c r="AA7" s="60"/>
      <c r="AB7" s="60"/>
      <c r="AC7" s="61"/>
      <c r="AD7" s="59">
        <v>5.5</v>
      </c>
      <c r="AE7" s="60"/>
      <c r="AF7" s="60"/>
      <c r="AG7" s="61"/>
      <c r="AH7" s="59">
        <v>5.6</v>
      </c>
      <c r="AI7" s="60"/>
      <c r="AJ7" s="60"/>
      <c r="AK7" s="61"/>
      <c r="AL7" s="59">
        <v>5.7</v>
      </c>
      <c r="AM7" s="60"/>
      <c r="AN7" s="60"/>
      <c r="AO7" s="60"/>
      <c r="AP7" s="60"/>
      <c r="AQ7" s="61"/>
      <c r="AR7" s="89">
        <v>5.8</v>
      </c>
      <c r="AS7" s="90"/>
      <c r="AT7" s="90"/>
      <c r="AU7" s="91"/>
      <c r="AV7" s="81" t="s">
        <v>95</v>
      </c>
      <c r="AW7" s="82"/>
      <c r="AX7" s="83"/>
      <c r="AY7" s="62">
        <v>6.1</v>
      </c>
      <c r="AZ7" s="63"/>
      <c r="BA7" s="63"/>
      <c r="BB7" s="64"/>
      <c r="BC7" s="62">
        <v>6.2</v>
      </c>
      <c r="BD7" s="63"/>
      <c r="BE7" s="63"/>
      <c r="BF7" s="64"/>
      <c r="BG7" s="59">
        <v>6.3</v>
      </c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1"/>
      <c r="BW7" s="59">
        <v>6.4</v>
      </c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1"/>
      <c r="CQ7" s="62">
        <v>6.5</v>
      </c>
      <c r="CR7" s="63"/>
      <c r="CS7" s="63"/>
      <c r="CT7" s="64"/>
      <c r="CU7" s="59">
        <v>6.6</v>
      </c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1"/>
      <c r="DL7" s="62">
        <v>6.7</v>
      </c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4"/>
      <c r="EB7" s="62">
        <v>6.8</v>
      </c>
      <c r="EC7" s="95"/>
      <c r="ED7" s="95"/>
      <c r="EE7" s="96"/>
      <c r="EF7" s="62">
        <v>6.9</v>
      </c>
      <c r="EG7" s="95"/>
      <c r="EH7" s="95"/>
      <c r="EI7" s="96"/>
    </row>
    <row r="8" spans="1:139" s="3" customFormat="1" ht="88.5" customHeight="1">
      <c r="A8" s="49"/>
      <c r="B8" s="87"/>
      <c r="C8" s="80" t="s">
        <v>86</v>
      </c>
      <c r="D8" s="80"/>
      <c r="E8" s="80"/>
      <c r="F8" s="50" t="s">
        <v>203</v>
      </c>
      <c r="G8" s="51"/>
      <c r="H8" s="51"/>
      <c r="I8" s="51"/>
      <c r="J8" s="51"/>
      <c r="K8" s="46"/>
      <c r="L8" s="50" t="s">
        <v>207</v>
      </c>
      <c r="M8" s="51"/>
      <c r="N8" s="51"/>
      <c r="O8" s="51"/>
      <c r="P8" s="51"/>
      <c r="Q8" s="46"/>
      <c r="R8" s="50" t="s">
        <v>211</v>
      </c>
      <c r="S8" s="51"/>
      <c r="T8" s="51"/>
      <c r="U8" s="51"/>
      <c r="V8" s="51"/>
      <c r="W8" s="46"/>
      <c r="X8" s="50" t="s">
        <v>130</v>
      </c>
      <c r="Y8" s="51"/>
      <c r="Z8" s="51"/>
      <c r="AA8" s="51"/>
      <c r="AB8" s="51"/>
      <c r="AC8" s="46"/>
      <c r="AD8" s="50" t="s">
        <v>215</v>
      </c>
      <c r="AE8" s="51"/>
      <c r="AF8" s="51"/>
      <c r="AG8" s="46"/>
      <c r="AH8" s="50" t="s">
        <v>92</v>
      </c>
      <c r="AI8" s="51"/>
      <c r="AJ8" s="51"/>
      <c r="AK8" s="46"/>
      <c r="AL8" s="50" t="s">
        <v>93</v>
      </c>
      <c r="AM8" s="51"/>
      <c r="AN8" s="51"/>
      <c r="AO8" s="51"/>
      <c r="AP8" s="51"/>
      <c r="AQ8" s="46"/>
      <c r="AR8" s="50" t="s">
        <v>94</v>
      </c>
      <c r="AS8" s="51"/>
      <c r="AT8" s="51"/>
      <c r="AU8" s="46"/>
      <c r="AV8" s="80" t="s">
        <v>96</v>
      </c>
      <c r="AW8" s="80"/>
      <c r="AX8" s="80"/>
      <c r="AY8" s="50" t="s">
        <v>220</v>
      </c>
      <c r="AZ8" s="51"/>
      <c r="BA8" s="51"/>
      <c r="BB8" s="46"/>
      <c r="BC8" s="50" t="s">
        <v>221</v>
      </c>
      <c r="BD8" s="51"/>
      <c r="BE8" s="51"/>
      <c r="BF8" s="46"/>
      <c r="BG8" s="50" t="s">
        <v>222</v>
      </c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46"/>
      <c r="BW8" s="50" t="s">
        <v>223</v>
      </c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46"/>
      <c r="CQ8" s="50" t="s">
        <v>228</v>
      </c>
      <c r="CR8" s="51"/>
      <c r="CS8" s="51"/>
      <c r="CT8" s="46"/>
      <c r="CU8" s="50" t="s">
        <v>232</v>
      </c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46"/>
      <c r="DL8" s="50" t="s">
        <v>231</v>
      </c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46"/>
      <c r="EB8" s="50" t="s">
        <v>237</v>
      </c>
      <c r="EC8" s="51"/>
      <c r="ED8" s="51"/>
      <c r="EE8" s="46"/>
      <c r="EF8" s="50" t="s">
        <v>239</v>
      </c>
      <c r="EG8" s="51"/>
      <c r="EH8" s="51"/>
      <c r="EI8" s="46"/>
    </row>
    <row r="9" spans="1:139" s="3" customFormat="1" ht="88.5" customHeight="1">
      <c r="A9" s="49"/>
      <c r="B9" s="87"/>
      <c r="C9" s="80" t="s">
        <v>20</v>
      </c>
      <c r="D9" s="80" t="s">
        <v>10</v>
      </c>
      <c r="E9" s="80" t="s">
        <v>21</v>
      </c>
      <c r="F9" s="48" t="s">
        <v>204</v>
      </c>
      <c r="G9" s="48" t="s">
        <v>205</v>
      </c>
      <c r="H9" s="47" t="s">
        <v>206</v>
      </c>
      <c r="I9" s="47" t="s">
        <v>110</v>
      </c>
      <c r="J9" s="47" t="s">
        <v>10</v>
      </c>
      <c r="K9" s="47" t="s">
        <v>11</v>
      </c>
      <c r="L9" s="48" t="s">
        <v>208</v>
      </c>
      <c r="M9" s="48" t="s">
        <v>209</v>
      </c>
      <c r="N9" s="47" t="s">
        <v>210</v>
      </c>
      <c r="O9" s="47" t="s">
        <v>110</v>
      </c>
      <c r="P9" s="47" t="s">
        <v>10</v>
      </c>
      <c r="Q9" s="47" t="s">
        <v>11</v>
      </c>
      <c r="R9" s="48" t="s">
        <v>212</v>
      </c>
      <c r="S9" s="48" t="s">
        <v>213</v>
      </c>
      <c r="T9" s="47" t="s">
        <v>214</v>
      </c>
      <c r="U9" s="47" t="s">
        <v>110</v>
      </c>
      <c r="V9" s="47" t="s">
        <v>10</v>
      </c>
      <c r="W9" s="47" t="s">
        <v>11</v>
      </c>
      <c r="X9" s="48" t="s">
        <v>89</v>
      </c>
      <c r="Y9" s="48" t="s">
        <v>90</v>
      </c>
      <c r="Z9" s="47" t="s">
        <v>131</v>
      </c>
      <c r="AA9" s="47" t="s">
        <v>110</v>
      </c>
      <c r="AB9" s="47" t="s">
        <v>10</v>
      </c>
      <c r="AC9" s="47" t="s">
        <v>11</v>
      </c>
      <c r="AD9" s="47" t="s">
        <v>12</v>
      </c>
      <c r="AE9" s="11" t="s">
        <v>132</v>
      </c>
      <c r="AF9" s="47" t="s">
        <v>10</v>
      </c>
      <c r="AG9" s="47" t="s">
        <v>11</v>
      </c>
      <c r="AH9" s="48" t="s">
        <v>12</v>
      </c>
      <c r="AI9" s="11" t="s">
        <v>133</v>
      </c>
      <c r="AJ9" s="48" t="s">
        <v>10</v>
      </c>
      <c r="AK9" s="48" t="s">
        <v>11</v>
      </c>
      <c r="AL9" s="48" t="s">
        <v>217</v>
      </c>
      <c r="AM9" s="48" t="s">
        <v>218</v>
      </c>
      <c r="AN9" s="47" t="s">
        <v>219</v>
      </c>
      <c r="AO9" s="47" t="s">
        <v>113</v>
      </c>
      <c r="AP9" s="47" t="s">
        <v>10</v>
      </c>
      <c r="AQ9" s="47" t="s">
        <v>11</v>
      </c>
      <c r="AR9" s="47" t="s">
        <v>12</v>
      </c>
      <c r="AS9" s="11" t="s">
        <v>166</v>
      </c>
      <c r="AT9" s="47" t="s">
        <v>10</v>
      </c>
      <c r="AU9" s="47" t="s">
        <v>11</v>
      </c>
      <c r="AV9" s="80" t="s">
        <v>20</v>
      </c>
      <c r="AW9" s="80" t="s">
        <v>10</v>
      </c>
      <c r="AX9" s="80" t="s">
        <v>21</v>
      </c>
      <c r="AY9" s="47" t="s">
        <v>12</v>
      </c>
      <c r="AZ9" s="11" t="s">
        <v>134</v>
      </c>
      <c r="BA9" s="47" t="s">
        <v>10</v>
      </c>
      <c r="BB9" s="47" t="s">
        <v>11</v>
      </c>
      <c r="BC9" s="47" t="s">
        <v>12</v>
      </c>
      <c r="BD9" s="11" t="s">
        <v>135</v>
      </c>
      <c r="BE9" s="47" t="s">
        <v>10</v>
      </c>
      <c r="BF9" s="47" t="s">
        <v>11</v>
      </c>
      <c r="BG9" s="69" t="s">
        <v>136</v>
      </c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1"/>
      <c r="BS9" s="47" t="s">
        <v>97</v>
      </c>
      <c r="BT9" s="11" t="s">
        <v>137</v>
      </c>
      <c r="BU9" s="47" t="s">
        <v>10</v>
      </c>
      <c r="BV9" s="47" t="s">
        <v>11</v>
      </c>
      <c r="BW9" s="69" t="s">
        <v>224</v>
      </c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1"/>
      <c r="CK9" s="48" t="s">
        <v>225</v>
      </c>
      <c r="CL9" s="48" t="s">
        <v>226</v>
      </c>
      <c r="CM9" s="47" t="s">
        <v>227</v>
      </c>
      <c r="CN9" s="47" t="s">
        <v>110</v>
      </c>
      <c r="CO9" s="47" t="s">
        <v>10</v>
      </c>
      <c r="CP9" s="47" t="s">
        <v>11</v>
      </c>
      <c r="CQ9" s="47" t="s">
        <v>12</v>
      </c>
      <c r="CR9" s="11" t="s">
        <v>138</v>
      </c>
      <c r="CS9" s="47" t="s">
        <v>10</v>
      </c>
      <c r="CT9" s="47" t="s">
        <v>11</v>
      </c>
      <c r="CU9" s="69" t="s">
        <v>233</v>
      </c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1"/>
      <c r="DG9" s="48" t="s">
        <v>229</v>
      </c>
      <c r="DH9" s="47" t="s">
        <v>230</v>
      </c>
      <c r="DI9" s="47" t="s">
        <v>110</v>
      </c>
      <c r="DJ9" s="47" t="s">
        <v>10</v>
      </c>
      <c r="DK9" s="47" t="s">
        <v>11</v>
      </c>
      <c r="DL9" s="50" t="s">
        <v>236</v>
      </c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46"/>
      <c r="DX9" s="47" t="s">
        <v>235</v>
      </c>
      <c r="DY9" s="47" t="s">
        <v>110</v>
      </c>
      <c r="DZ9" s="47" t="s">
        <v>10</v>
      </c>
      <c r="EA9" s="47" t="s">
        <v>11</v>
      </c>
      <c r="EB9" s="47" t="s">
        <v>12</v>
      </c>
      <c r="EC9" s="11" t="s">
        <v>238</v>
      </c>
      <c r="ED9" s="47" t="s">
        <v>10</v>
      </c>
      <c r="EE9" s="47" t="s">
        <v>11</v>
      </c>
      <c r="EF9" s="48" t="s">
        <v>240</v>
      </c>
      <c r="EG9" s="11" t="s">
        <v>238</v>
      </c>
      <c r="EH9" s="47" t="s">
        <v>10</v>
      </c>
      <c r="EI9" s="47" t="s">
        <v>11</v>
      </c>
    </row>
    <row r="10" spans="1:139" s="3" customFormat="1" ht="57" customHeight="1">
      <c r="A10" s="49"/>
      <c r="B10" s="87"/>
      <c r="C10" s="80"/>
      <c r="D10" s="80"/>
      <c r="E10" s="80"/>
      <c r="F10" s="49"/>
      <c r="G10" s="49"/>
      <c r="H10" s="47"/>
      <c r="I10" s="47"/>
      <c r="J10" s="47"/>
      <c r="K10" s="47"/>
      <c r="L10" s="49"/>
      <c r="M10" s="49"/>
      <c r="N10" s="47"/>
      <c r="O10" s="47"/>
      <c r="P10" s="47"/>
      <c r="Q10" s="47"/>
      <c r="R10" s="49"/>
      <c r="S10" s="49"/>
      <c r="T10" s="47"/>
      <c r="U10" s="47"/>
      <c r="V10" s="47"/>
      <c r="W10" s="47"/>
      <c r="X10" s="49"/>
      <c r="Y10" s="49"/>
      <c r="Z10" s="47"/>
      <c r="AA10" s="47"/>
      <c r="AB10" s="47"/>
      <c r="AC10" s="47"/>
      <c r="AD10" s="47"/>
      <c r="AE10" s="11" t="s">
        <v>216</v>
      </c>
      <c r="AF10" s="47"/>
      <c r="AG10" s="47"/>
      <c r="AH10" s="49"/>
      <c r="AI10" s="11" t="s">
        <v>91</v>
      </c>
      <c r="AJ10" s="49"/>
      <c r="AK10" s="49"/>
      <c r="AL10" s="49"/>
      <c r="AM10" s="49"/>
      <c r="AN10" s="47"/>
      <c r="AO10" s="47"/>
      <c r="AP10" s="47"/>
      <c r="AQ10" s="47"/>
      <c r="AR10" s="47"/>
      <c r="AS10" s="11" t="s">
        <v>91</v>
      </c>
      <c r="AT10" s="47"/>
      <c r="AU10" s="47"/>
      <c r="AV10" s="80"/>
      <c r="AW10" s="80"/>
      <c r="AX10" s="80"/>
      <c r="AY10" s="47"/>
      <c r="AZ10" s="11" t="s">
        <v>87</v>
      </c>
      <c r="BA10" s="47"/>
      <c r="BB10" s="47"/>
      <c r="BC10" s="47"/>
      <c r="BD10" s="11" t="s">
        <v>87</v>
      </c>
      <c r="BE10" s="47"/>
      <c r="BF10" s="47"/>
      <c r="BG10" s="65" t="s">
        <v>34</v>
      </c>
      <c r="BH10" s="65" t="s">
        <v>35</v>
      </c>
      <c r="BI10" s="65" t="s">
        <v>36</v>
      </c>
      <c r="BJ10" s="65" t="s">
        <v>37</v>
      </c>
      <c r="BK10" s="65" t="s">
        <v>38</v>
      </c>
      <c r="BL10" s="65" t="s">
        <v>39</v>
      </c>
      <c r="BM10" s="65" t="s">
        <v>40</v>
      </c>
      <c r="BN10" s="65" t="s">
        <v>41</v>
      </c>
      <c r="BO10" s="65" t="s">
        <v>42</v>
      </c>
      <c r="BP10" s="65" t="s">
        <v>43</v>
      </c>
      <c r="BQ10" s="65" t="s">
        <v>44</v>
      </c>
      <c r="BR10" s="65" t="s">
        <v>45</v>
      </c>
      <c r="BS10" s="47"/>
      <c r="BT10" s="11" t="s">
        <v>87</v>
      </c>
      <c r="BU10" s="47"/>
      <c r="BV10" s="47"/>
      <c r="BW10" s="48">
        <v>1.5</v>
      </c>
      <c r="BX10" s="48">
        <v>1.6</v>
      </c>
      <c r="BY10" s="48">
        <v>2.9</v>
      </c>
      <c r="BZ10" s="93">
        <v>2.1</v>
      </c>
      <c r="CA10" s="48">
        <v>4.3</v>
      </c>
      <c r="CB10" s="48">
        <v>4.4</v>
      </c>
      <c r="CC10" s="48">
        <v>4.5</v>
      </c>
      <c r="CD10" s="93">
        <v>5.3</v>
      </c>
      <c r="CE10" s="48">
        <v>5.5</v>
      </c>
      <c r="CF10" s="48">
        <v>5.6</v>
      </c>
      <c r="CG10" s="48">
        <v>5.8</v>
      </c>
      <c r="CH10" s="48">
        <v>6.7</v>
      </c>
      <c r="CI10" s="48">
        <v>10</v>
      </c>
      <c r="CJ10" s="48"/>
      <c r="CK10" s="49"/>
      <c r="CL10" s="49"/>
      <c r="CM10" s="47"/>
      <c r="CN10" s="47"/>
      <c r="CO10" s="47"/>
      <c r="CP10" s="47"/>
      <c r="CQ10" s="47"/>
      <c r="CR10" s="11" t="s">
        <v>87</v>
      </c>
      <c r="CS10" s="47"/>
      <c r="CT10" s="47"/>
      <c r="CU10" s="65" t="s">
        <v>34</v>
      </c>
      <c r="CV10" s="65" t="s">
        <v>35</v>
      </c>
      <c r="CW10" s="65" t="s">
        <v>36</v>
      </c>
      <c r="CX10" s="65" t="s">
        <v>37</v>
      </c>
      <c r="CY10" s="65" t="s">
        <v>38</v>
      </c>
      <c r="CZ10" s="65" t="s">
        <v>39</v>
      </c>
      <c r="DA10" s="65" t="s">
        <v>40</v>
      </c>
      <c r="DB10" s="65" t="s">
        <v>41</v>
      </c>
      <c r="DC10" s="65" t="s">
        <v>42</v>
      </c>
      <c r="DD10" s="65" t="s">
        <v>43</v>
      </c>
      <c r="DE10" s="65" t="s">
        <v>44</v>
      </c>
      <c r="DF10" s="65" t="s">
        <v>45</v>
      </c>
      <c r="DG10" s="49"/>
      <c r="DH10" s="47"/>
      <c r="DI10" s="47"/>
      <c r="DJ10" s="47"/>
      <c r="DK10" s="47"/>
      <c r="DL10" s="65" t="s">
        <v>34</v>
      </c>
      <c r="DM10" s="65" t="s">
        <v>35</v>
      </c>
      <c r="DN10" s="65" t="s">
        <v>36</v>
      </c>
      <c r="DO10" s="65" t="s">
        <v>37</v>
      </c>
      <c r="DP10" s="65" t="s">
        <v>38</v>
      </c>
      <c r="DQ10" s="65" t="s">
        <v>39</v>
      </c>
      <c r="DR10" s="65" t="s">
        <v>40</v>
      </c>
      <c r="DS10" s="65" t="s">
        <v>41</v>
      </c>
      <c r="DT10" s="65" t="s">
        <v>42</v>
      </c>
      <c r="DU10" s="65" t="s">
        <v>43</v>
      </c>
      <c r="DV10" s="65" t="s">
        <v>44</v>
      </c>
      <c r="DW10" s="65" t="s">
        <v>45</v>
      </c>
      <c r="DX10" s="47"/>
      <c r="DY10" s="47"/>
      <c r="DZ10" s="47"/>
      <c r="EA10" s="47"/>
      <c r="EB10" s="47"/>
      <c r="EC10" s="11" t="s">
        <v>83</v>
      </c>
      <c r="ED10" s="47"/>
      <c r="EE10" s="47"/>
      <c r="EF10" s="49"/>
      <c r="EG10" s="11" t="s">
        <v>83</v>
      </c>
      <c r="EH10" s="47"/>
      <c r="EI10" s="47"/>
    </row>
    <row r="11" spans="1:139" s="3" customFormat="1" ht="102" customHeight="1">
      <c r="A11" s="52"/>
      <c r="B11" s="88"/>
      <c r="C11" s="80"/>
      <c r="D11" s="80"/>
      <c r="E11" s="80"/>
      <c r="F11" s="52"/>
      <c r="G11" s="52"/>
      <c r="H11" s="47"/>
      <c r="I11" s="47"/>
      <c r="J11" s="47"/>
      <c r="K11" s="47"/>
      <c r="L11" s="52"/>
      <c r="M11" s="52"/>
      <c r="N11" s="47"/>
      <c r="O11" s="47"/>
      <c r="P11" s="47"/>
      <c r="Q11" s="47"/>
      <c r="R11" s="52"/>
      <c r="S11" s="52"/>
      <c r="T11" s="47"/>
      <c r="U11" s="47"/>
      <c r="V11" s="47"/>
      <c r="W11" s="47"/>
      <c r="X11" s="52"/>
      <c r="Y11" s="52"/>
      <c r="Z11" s="47"/>
      <c r="AA11" s="47"/>
      <c r="AB11" s="47"/>
      <c r="AC11" s="47"/>
      <c r="AD11" s="47"/>
      <c r="AE11" s="11" t="s">
        <v>84</v>
      </c>
      <c r="AF11" s="47"/>
      <c r="AG11" s="47"/>
      <c r="AH11" s="52"/>
      <c r="AI11" s="11" t="s">
        <v>24</v>
      </c>
      <c r="AJ11" s="52"/>
      <c r="AK11" s="52"/>
      <c r="AL11" s="52"/>
      <c r="AM11" s="52"/>
      <c r="AN11" s="47"/>
      <c r="AO11" s="47"/>
      <c r="AP11" s="47"/>
      <c r="AQ11" s="47"/>
      <c r="AR11" s="47"/>
      <c r="AS11" s="11" t="s">
        <v>24</v>
      </c>
      <c r="AT11" s="47"/>
      <c r="AU11" s="47"/>
      <c r="AV11" s="80"/>
      <c r="AW11" s="80"/>
      <c r="AX11" s="80"/>
      <c r="AY11" s="47"/>
      <c r="AZ11" s="11" t="s">
        <v>88</v>
      </c>
      <c r="BA11" s="47"/>
      <c r="BB11" s="47"/>
      <c r="BC11" s="47"/>
      <c r="BD11" s="11" t="s">
        <v>88</v>
      </c>
      <c r="BE11" s="47"/>
      <c r="BF11" s="47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47"/>
      <c r="BT11" s="11" t="s">
        <v>88</v>
      </c>
      <c r="BU11" s="47"/>
      <c r="BV11" s="47"/>
      <c r="BW11" s="52"/>
      <c r="BX11" s="52"/>
      <c r="BY11" s="52"/>
      <c r="BZ11" s="94"/>
      <c r="CA11" s="52"/>
      <c r="CB11" s="52"/>
      <c r="CC11" s="52"/>
      <c r="CD11" s="94"/>
      <c r="CE11" s="52"/>
      <c r="CF11" s="52"/>
      <c r="CG11" s="52"/>
      <c r="CH11" s="52"/>
      <c r="CI11" s="52"/>
      <c r="CJ11" s="52"/>
      <c r="CK11" s="52"/>
      <c r="CL11" s="52"/>
      <c r="CM11" s="47"/>
      <c r="CN11" s="47"/>
      <c r="CO11" s="47"/>
      <c r="CP11" s="47"/>
      <c r="CQ11" s="47"/>
      <c r="CR11" s="11" t="s">
        <v>88</v>
      </c>
      <c r="CS11" s="47"/>
      <c r="CT11" s="47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52"/>
      <c r="DH11" s="47"/>
      <c r="DI11" s="47"/>
      <c r="DJ11" s="47"/>
      <c r="DK11" s="47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47"/>
      <c r="DY11" s="47"/>
      <c r="DZ11" s="47"/>
      <c r="EA11" s="47"/>
      <c r="EB11" s="47"/>
      <c r="EC11" s="11" t="s">
        <v>84</v>
      </c>
      <c r="ED11" s="47"/>
      <c r="EE11" s="47"/>
      <c r="EF11" s="52"/>
      <c r="EG11" s="11" t="s">
        <v>84</v>
      </c>
      <c r="EH11" s="47"/>
      <c r="EI11" s="47"/>
    </row>
    <row r="12" spans="1:139" s="3" customFormat="1" ht="51" customHeight="1">
      <c r="A12" s="13" t="s">
        <v>3</v>
      </c>
      <c r="B12" s="13">
        <v>1</v>
      </c>
      <c r="C12" s="11">
        <v>195</v>
      </c>
      <c r="D12" s="11">
        <v>196</v>
      </c>
      <c r="E12" s="11">
        <v>197</v>
      </c>
      <c r="F12" s="11">
        <v>198</v>
      </c>
      <c r="G12" s="11">
        <v>199</v>
      </c>
      <c r="H12" s="11">
        <v>200</v>
      </c>
      <c r="I12" s="11">
        <v>201</v>
      </c>
      <c r="J12" s="11">
        <v>202</v>
      </c>
      <c r="K12" s="11">
        <v>203</v>
      </c>
      <c r="L12" s="11">
        <v>204</v>
      </c>
      <c r="M12" s="11">
        <v>205</v>
      </c>
      <c r="N12" s="11">
        <v>206</v>
      </c>
      <c r="O12" s="11">
        <v>207</v>
      </c>
      <c r="P12" s="11">
        <v>208</v>
      </c>
      <c r="Q12" s="11">
        <v>209</v>
      </c>
      <c r="R12" s="11"/>
      <c r="S12" s="11"/>
      <c r="T12" s="11">
        <v>210</v>
      </c>
      <c r="U12" s="11">
        <v>211</v>
      </c>
      <c r="V12" s="11">
        <v>212</v>
      </c>
      <c r="W12" s="11">
        <v>213</v>
      </c>
      <c r="X12" s="11">
        <v>214</v>
      </c>
      <c r="Y12" s="11">
        <v>215</v>
      </c>
      <c r="Z12" s="11">
        <v>216</v>
      </c>
      <c r="AA12" s="11">
        <v>217</v>
      </c>
      <c r="AB12" s="11">
        <v>218</v>
      </c>
      <c r="AC12" s="11">
        <v>219</v>
      </c>
      <c r="AD12" s="11">
        <v>220</v>
      </c>
      <c r="AE12" s="11">
        <v>221</v>
      </c>
      <c r="AF12" s="11">
        <v>222</v>
      </c>
      <c r="AG12" s="11">
        <v>223</v>
      </c>
      <c r="AH12" s="11">
        <v>228</v>
      </c>
      <c r="AI12" s="11">
        <v>229</v>
      </c>
      <c r="AJ12" s="11">
        <v>230</v>
      </c>
      <c r="AK12" s="11">
        <v>231</v>
      </c>
      <c r="AL12" s="11">
        <v>238</v>
      </c>
      <c r="AM12" s="11">
        <v>239</v>
      </c>
      <c r="AN12" s="11">
        <v>240</v>
      </c>
      <c r="AO12" s="11">
        <v>241</v>
      </c>
      <c r="AP12" s="11">
        <v>242</v>
      </c>
      <c r="AQ12" s="11">
        <v>243</v>
      </c>
      <c r="AR12" s="11">
        <v>244</v>
      </c>
      <c r="AS12" s="11">
        <v>245</v>
      </c>
      <c r="AT12" s="11">
        <v>246</v>
      </c>
      <c r="AU12" s="11">
        <v>247</v>
      </c>
      <c r="AV12" s="11">
        <v>248</v>
      </c>
      <c r="AW12" s="11">
        <v>249</v>
      </c>
      <c r="AX12" s="11">
        <v>250</v>
      </c>
      <c r="AY12" s="11">
        <v>251</v>
      </c>
      <c r="AZ12" s="11">
        <v>252</v>
      </c>
      <c r="BA12" s="11">
        <v>253</v>
      </c>
      <c r="BB12" s="11">
        <v>254</v>
      </c>
      <c r="BC12" s="11">
        <v>255</v>
      </c>
      <c r="BD12" s="11">
        <v>256</v>
      </c>
      <c r="BE12" s="11">
        <v>257</v>
      </c>
      <c r="BF12" s="11">
        <v>258</v>
      </c>
      <c r="BG12" s="11">
        <v>259</v>
      </c>
      <c r="BH12" s="11">
        <v>260</v>
      </c>
      <c r="BI12" s="11">
        <v>261</v>
      </c>
      <c r="BJ12" s="11">
        <v>262</v>
      </c>
      <c r="BK12" s="11">
        <v>263</v>
      </c>
      <c r="BL12" s="11">
        <v>264</v>
      </c>
      <c r="BM12" s="11">
        <v>265</v>
      </c>
      <c r="BN12" s="11">
        <v>266</v>
      </c>
      <c r="BO12" s="11">
        <v>267</v>
      </c>
      <c r="BP12" s="11">
        <v>268</v>
      </c>
      <c r="BQ12" s="11">
        <v>269</v>
      </c>
      <c r="BR12" s="11">
        <v>270</v>
      </c>
      <c r="BS12" s="11">
        <v>271</v>
      </c>
      <c r="BT12" s="11">
        <v>272</v>
      </c>
      <c r="BU12" s="11">
        <v>273</v>
      </c>
      <c r="BV12" s="11">
        <v>274</v>
      </c>
      <c r="BW12" s="11">
        <v>275</v>
      </c>
      <c r="BX12" s="11">
        <v>276</v>
      </c>
      <c r="BY12" s="11">
        <v>277</v>
      </c>
      <c r="BZ12" s="11">
        <v>278</v>
      </c>
      <c r="CA12" s="11">
        <v>279</v>
      </c>
      <c r="CB12" s="11">
        <v>280</v>
      </c>
      <c r="CC12" s="11">
        <v>281</v>
      </c>
      <c r="CD12" s="11">
        <v>282</v>
      </c>
      <c r="CE12" s="11">
        <v>283</v>
      </c>
      <c r="CF12" s="11">
        <v>284</v>
      </c>
      <c r="CG12" s="11">
        <v>285</v>
      </c>
      <c r="CH12" s="11">
        <v>286</v>
      </c>
      <c r="CI12" s="11">
        <v>287</v>
      </c>
      <c r="CJ12" s="11">
        <v>288</v>
      </c>
      <c r="CK12" s="11">
        <v>289</v>
      </c>
      <c r="CL12" s="11"/>
      <c r="CM12" s="11">
        <v>290</v>
      </c>
      <c r="CN12" s="11">
        <v>291</v>
      </c>
      <c r="CO12" s="11">
        <v>292</v>
      </c>
      <c r="CP12" s="11">
        <v>293</v>
      </c>
      <c r="CQ12" s="11">
        <v>294</v>
      </c>
      <c r="CR12" s="11">
        <v>295</v>
      </c>
      <c r="CS12" s="11">
        <v>296</v>
      </c>
      <c r="CT12" s="11">
        <v>297</v>
      </c>
      <c r="CU12" s="11">
        <v>302</v>
      </c>
      <c r="CV12" s="11">
        <v>303</v>
      </c>
      <c r="CW12" s="11">
        <v>304</v>
      </c>
      <c r="CX12" s="11">
        <v>305</v>
      </c>
      <c r="CY12" s="11">
        <v>306</v>
      </c>
      <c r="CZ12" s="11">
        <v>307</v>
      </c>
      <c r="DA12" s="11">
        <v>308</v>
      </c>
      <c r="DB12" s="11">
        <v>309</v>
      </c>
      <c r="DC12" s="11">
        <v>310</v>
      </c>
      <c r="DD12" s="11">
        <v>311</v>
      </c>
      <c r="DE12" s="11">
        <v>312</v>
      </c>
      <c r="DF12" s="11">
        <v>313</v>
      </c>
      <c r="DG12" s="11">
        <v>314</v>
      </c>
      <c r="DH12" s="11">
        <v>315</v>
      </c>
      <c r="DI12" s="11">
        <v>316</v>
      </c>
      <c r="DJ12" s="11">
        <v>317</v>
      </c>
      <c r="DK12" s="11">
        <v>318</v>
      </c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>
        <v>319</v>
      </c>
      <c r="DY12" s="11">
        <v>320</v>
      </c>
      <c r="DZ12" s="11">
        <v>321</v>
      </c>
      <c r="EA12" s="11">
        <v>322</v>
      </c>
      <c r="EB12" s="11">
        <v>323</v>
      </c>
      <c r="EC12" s="11">
        <v>324</v>
      </c>
      <c r="ED12" s="11">
        <v>325</v>
      </c>
      <c r="EE12" s="11">
        <v>326</v>
      </c>
      <c r="EF12" s="44"/>
      <c r="EG12" s="44"/>
      <c r="EH12" s="44"/>
      <c r="EI12" s="44"/>
    </row>
    <row r="13" spans="1:139" s="22" customFormat="1" ht="42" customHeight="1">
      <c r="A13" s="78" t="s">
        <v>142</v>
      </c>
      <c r="B13" s="79"/>
      <c r="C13" s="41">
        <f aca="true" t="shared" si="0" ref="C13:C19">K13+Q13+W13+AC13+AG13+AK13+AQ13+AU13</f>
        <v>6.25</v>
      </c>
      <c r="D13" s="16">
        <v>2</v>
      </c>
      <c r="E13" s="16">
        <f aca="true" t="shared" si="1" ref="E13:E19">C13*D13</f>
        <v>12.5</v>
      </c>
      <c r="F13" s="15">
        <v>2</v>
      </c>
      <c r="G13" s="15">
        <v>2</v>
      </c>
      <c r="H13" s="15">
        <v>100</v>
      </c>
      <c r="I13" s="20">
        <v>1</v>
      </c>
      <c r="J13" s="18">
        <v>1.25</v>
      </c>
      <c r="K13" s="15">
        <f>I13*J13</f>
        <v>1.25</v>
      </c>
      <c r="L13" s="15">
        <v>2</v>
      </c>
      <c r="M13" s="15">
        <v>2</v>
      </c>
      <c r="N13" s="15">
        <v>100</v>
      </c>
      <c r="O13" s="20">
        <v>1</v>
      </c>
      <c r="P13" s="18">
        <v>1.25</v>
      </c>
      <c r="Q13" s="17">
        <f>O13*P13</f>
        <v>1.25</v>
      </c>
      <c r="R13" s="17">
        <v>0</v>
      </c>
      <c r="S13" s="17">
        <v>0</v>
      </c>
      <c r="T13" s="11">
        <v>0</v>
      </c>
      <c r="U13" s="15">
        <v>0</v>
      </c>
      <c r="V13" s="18">
        <v>1.25</v>
      </c>
      <c r="W13" s="15">
        <f>U13*V13</f>
        <v>0</v>
      </c>
      <c r="X13" s="15">
        <v>0</v>
      </c>
      <c r="Y13" s="15">
        <v>177.2</v>
      </c>
      <c r="Z13" s="15">
        <v>0</v>
      </c>
      <c r="AA13" s="15">
        <v>0</v>
      </c>
      <c r="AB13" s="18">
        <v>1.25</v>
      </c>
      <c r="AC13" s="15">
        <v>0</v>
      </c>
      <c r="AD13" s="15" t="s">
        <v>98</v>
      </c>
      <c r="AE13" s="15">
        <v>1</v>
      </c>
      <c r="AF13" s="18">
        <v>1.25</v>
      </c>
      <c r="AG13" s="15">
        <f>AE13*AF13</f>
        <v>1.25</v>
      </c>
      <c r="AH13" s="15" t="s">
        <v>100</v>
      </c>
      <c r="AI13" s="15">
        <v>1</v>
      </c>
      <c r="AJ13" s="18">
        <v>1.25</v>
      </c>
      <c r="AK13" s="15">
        <f>AI13*AJ13</f>
        <v>1.25</v>
      </c>
      <c r="AL13" s="15">
        <v>8.2</v>
      </c>
      <c r="AM13" s="15">
        <v>0</v>
      </c>
      <c r="AN13" s="15">
        <v>0</v>
      </c>
      <c r="AO13" s="15">
        <v>0</v>
      </c>
      <c r="AP13" s="18">
        <v>1.25</v>
      </c>
      <c r="AQ13" s="15">
        <f>AO13*AP13</f>
        <v>0</v>
      </c>
      <c r="AR13" s="15" t="s">
        <v>100</v>
      </c>
      <c r="AS13" s="15">
        <v>1</v>
      </c>
      <c r="AT13" s="18">
        <v>1.25</v>
      </c>
      <c r="AU13" s="15">
        <v>1.25</v>
      </c>
      <c r="AV13" s="16">
        <f>BB13+BF13+BV13+CP13+CT13+DK13+EA13+EE13</f>
        <v>8.68</v>
      </c>
      <c r="AW13" s="16">
        <v>0.75</v>
      </c>
      <c r="AX13" s="16">
        <f aca="true" t="shared" si="2" ref="AX13:AX19">AV13*AW13</f>
        <v>6.51</v>
      </c>
      <c r="AY13" s="15" t="s">
        <v>99</v>
      </c>
      <c r="AZ13" s="15">
        <v>1</v>
      </c>
      <c r="BA13" s="18">
        <v>1.2</v>
      </c>
      <c r="BB13" s="15">
        <f>AZ13*BA13</f>
        <v>1.2</v>
      </c>
      <c r="BC13" s="15" t="s">
        <v>99</v>
      </c>
      <c r="BD13" s="15">
        <v>1</v>
      </c>
      <c r="BE13" s="18">
        <v>1.2</v>
      </c>
      <c r="BF13" s="15">
        <f>BD13*BE13</f>
        <v>1.2</v>
      </c>
      <c r="BG13" s="15" t="s">
        <v>101</v>
      </c>
      <c r="BH13" s="15" t="s">
        <v>101</v>
      </c>
      <c r="BI13" s="15" t="s">
        <v>101</v>
      </c>
      <c r="BJ13" s="15" t="s">
        <v>101</v>
      </c>
      <c r="BK13" s="15" t="s">
        <v>101</v>
      </c>
      <c r="BL13" s="15" t="s">
        <v>101</v>
      </c>
      <c r="BM13" s="15" t="s">
        <v>101</v>
      </c>
      <c r="BN13" s="15" t="s">
        <v>101</v>
      </c>
      <c r="BO13" s="15" t="s">
        <v>101</v>
      </c>
      <c r="BP13" s="15" t="s">
        <v>101</v>
      </c>
      <c r="BQ13" s="15" t="s">
        <v>101</v>
      </c>
      <c r="BR13" s="15" t="s">
        <v>101</v>
      </c>
      <c r="BS13" s="15" t="s">
        <v>99</v>
      </c>
      <c r="BT13" s="14">
        <v>1</v>
      </c>
      <c r="BU13" s="18">
        <v>1.2</v>
      </c>
      <c r="BV13" s="14">
        <f>BT13*BU13</f>
        <v>1.2</v>
      </c>
      <c r="BW13" s="15">
        <v>1</v>
      </c>
      <c r="BX13" s="4">
        <v>1</v>
      </c>
      <c r="BY13" s="15">
        <v>0</v>
      </c>
      <c r="BZ13" s="15">
        <v>1</v>
      </c>
      <c r="CA13" s="15">
        <v>1</v>
      </c>
      <c r="CB13" s="15">
        <v>1</v>
      </c>
      <c r="CC13" s="15">
        <v>1</v>
      </c>
      <c r="CD13" s="15">
        <v>1</v>
      </c>
      <c r="CE13" s="15">
        <v>1</v>
      </c>
      <c r="CF13" s="15">
        <v>1</v>
      </c>
      <c r="CG13" s="15">
        <v>1</v>
      </c>
      <c r="CH13" s="15">
        <v>1</v>
      </c>
      <c r="CI13" s="15" t="s">
        <v>102</v>
      </c>
      <c r="CJ13" s="15"/>
      <c r="CK13" s="15">
        <v>13</v>
      </c>
      <c r="CL13" s="15">
        <v>11</v>
      </c>
      <c r="CM13" s="17">
        <f>CK13/11</f>
        <v>1.1818181818181819</v>
      </c>
      <c r="CN13" s="17">
        <v>0.9</v>
      </c>
      <c r="CO13" s="18">
        <v>1.2</v>
      </c>
      <c r="CP13" s="14">
        <f>CN13*CO13</f>
        <v>1.08</v>
      </c>
      <c r="CQ13" s="15" t="s">
        <v>99</v>
      </c>
      <c r="CR13" s="15">
        <v>1</v>
      </c>
      <c r="CS13" s="18">
        <v>1.2</v>
      </c>
      <c r="CT13" s="15">
        <f>CR13*CS13</f>
        <v>1.2</v>
      </c>
      <c r="CU13" s="15">
        <v>1</v>
      </c>
      <c r="CV13" s="15">
        <v>1</v>
      </c>
      <c r="CW13" s="15">
        <v>1</v>
      </c>
      <c r="CX13" s="15">
        <v>1</v>
      </c>
      <c r="CY13" s="15">
        <v>1</v>
      </c>
      <c r="CZ13" s="15">
        <v>1</v>
      </c>
      <c r="DA13" s="15">
        <v>1</v>
      </c>
      <c r="DB13" s="15">
        <v>1</v>
      </c>
      <c r="DC13" s="15">
        <v>1</v>
      </c>
      <c r="DD13" s="15">
        <v>1</v>
      </c>
      <c r="DE13" s="15">
        <v>1</v>
      </c>
      <c r="DF13" s="15">
        <v>1</v>
      </c>
      <c r="DG13" s="15">
        <v>0</v>
      </c>
      <c r="DH13" s="15">
        <v>1</v>
      </c>
      <c r="DI13" s="20">
        <v>1</v>
      </c>
      <c r="DJ13" s="18">
        <v>0.8</v>
      </c>
      <c r="DK13" s="14">
        <f>DI13*DJ13</f>
        <v>0.8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15">
        <v>1</v>
      </c>
      <c r="DY13" s="15">
        <f>(DX13-0.96)/(1-0.96)</f>
        <v>1</v>
      </c>
      <c r="DZ13" s="18">
        <v>0.8</v>
      </c>
      <c r="EA13" s="15">
        <f>DY13*DZ13</f>
        <v>0.8</v>
      </c>
      <c r="EB13" s="15" t="s">
        <v>98</v>
      </c>
      <c r="EC13" s="15">
        <v>1</v>
      </c>
      <c r="ED13" s="18">
        <v>1.2</v>
      </c>
      <c r="EE13" s="15">
        <f>EC13*ED13</f>
        <v>1.2</v>
      </c>
      <c r="EF13" s="15" t="s">
        <v>98</v>
      </c>
      <c r="EG13" s="15">
        <v>1</v>
      </c>
      <c r="EH13" s="18">
        <v>1.2</v>
      </c>
      <c r="EI13" s="15">
        <f aca="true" t="shared" si="3" ref="EI13:EI19">EG13*EH13</f>
        <v>1.2</v>
      </c>
    </row>
    <row r="14" spans="1:139" s="22" customFormat="1" ht="42" customHeight="1">
      <c r="A14" s="78" t="s">
        <v>143</v>
      </c>
      <c r="B14" s="79"/>
      <c r="C14" s="41">
        <f t="shared" si="0"/>
        <v>6.25</v>
      </c>
      <c r="D14" s="16">
        <v>2</v>
      </c>
      <c r="E14" s="16">
        <f t="shared" si="1"/>
        <v>12.5</v>
      </c>
      <c r="F14" s="15">
        <v>2</v>
      </c>
      <c r="G14" s="15">
        <v>2</v>
      </c>
      <c r="H14" s="15">
        <v>100</v>
      </c>
      <c r="I14" s="20">
        <v>1</v>
      </c>
      <c r="J14" s="18">
        <f aca="true" t="shared" si="4" ref="J14:J19">J13</f>
        <v>1.25</v>
      </c>
      <c r="K14" s="15">
        <f aca="true" t="shared" si="5" ref="K14:K19">I14*J14</f>
        <v>1.25</v>
      </c>
      <c r="L14" s="15">
        <v>2</v>
      </c>
      <c r="M14" s="15">
        <v>2</v>
      </c>
      <c r="N14" s="15">
        <v>100</v>
      </c>
      <c r="O14" s="20">
        <v>1</v>
      </c>
      <c r="P14" s="18">
        <f aca="true" t="shared" si="6" ref="P14:P19">P13</f>
        <v>1.25</v>
      </c>
      <c r="Q14" s="17">
        <f aca="true" t="shared" si="7" ref="Q14:Q19">O14*P14</f>
        <v>1.25</v>
      </c>
      <c r="R14" s="17">
        <v>0</v>
      </c>
      <c r="S14" s="17">
        <v>0</v>
      </c>
      <c r="T14" s="11">
        <v>0</v>
      </c>
      <c r="U14" s="15">
        <v>0</v>
      </c>
      <c r="V14" s="18">
        <f aca="true" t="shared" si="8" ref="V14:V19">V13</f>
        <v>1.25</v>
      </c>
      <c r="W14" s="15">
        <f aca="true" t="shared" si="9" ref="W14:W19">U14*V14</f>
        <v>0</v>
      </c>
      <c r="X14" s="15">
        <v>0</v>
      </c>
      <c r="Y14" s="15">
        <v>174.5</v>
      </c>
      <c r="Z14" s="15">
        <v>0</v>
      </c>
      <c r="AA14" s="15">
        <v>0</v>
      </c>
      <c r="AB14" s="18">
        <f aca="true" t="shared" si="10" ref="AB14:AB19">AB13</f>
        <v>1.25</v>
      </c>
      <c r="AC14" s="15">
        <v>0</v>
      </c>
      <c r="AD14" s="15" t="s">
        <v>98</v>
      </c>
      <c r="AE14" s="15">
        <v>1</v>
      </c>
      <c r="AF14" s="18">
        <f aca="true" t="shared" si="11" ref="AF14:AF19">AF13</f>
        <v>1.25</v>
      </c>
      <c r="AG14" s="15">
        <f aca="true" t="shared" si="12" ref="AG14:AG19">AE14*AF14</f>
        <v>1.25</v>
      </c>
      <c r="AH14" s="15" t="s">
        <v>100</v>
      </c>
      <c r="AI14" s="15">
        <v>1</v>
      </c>
      <c r="AJ14" s="18">
        <f aca="true" t="shared" si="13" ref="AJ14:AJ19">AJ13</f>
        <v>1.25</v>
      </c>
      <c r="AK14" s="15">
        <f aca="true" t="shared" si="14" ref="AK14:AK19">AI14*AJ14</f>
        <v>1.25</v>
      </c>
      <c r="AL14" s="15">
        <v>257.7</v>
      </c>
      <c r="AM14" s="15">
        <v>0</v>
      </c>
      <c r="AN14" s="15">
        <v>0</v>
      </c>
      <c r="AO14" s="15">
        <v>0</v>
      </c>
      <c r="AP14" s="18">
        <f aca="true" t="shared" si="15" ref="AP14:AP19">AP13</f>
        <v>1.25</v>
      </c>
      <c r="AQ14" s="15">
        <f aca="true" t="shared" si="16" ref="AQ14:AQ19">AO14*AP14</f>
        <v>0</v>
      </c>
      <c r="AR14" s="15" t="s">
        <v>100</v>
      </c>
      <c r="AS14" s="15">
        <v>1</v>
      </c>
      <c r="AT14" s="18">
        <f aca="true" t="shared" si="17" ref="AT14:AT19">AT13</f>
        <v>1.25</v>
      </c>
      <c r="AU14" s="15">
        <v>1.25</v>
      </c>
      <c r="AV14" s="16">
        <f aca="true" t="shared" si="18" ref="AV14:AV19">BB14+BF14+BV14+CP14+CT14+DK14+EA14+EE14</f>
        <v>8.68</v>
      </c>
      <c r="AW14" s="16">
        <v>0.75</v>
      </c>
      <c r="AX14" s="16">
        <f t="shared" si="2"/>
        <v>6.51</v>
      </c>
      <c r="AY14" s="15" t="s">
        <v>99</v>
      </c>
      <c r="AZ14" s="15">
        <v>1</v>
      </c>
      <c r="BA14" s="18">
        <f aca="true" t="shared" si="19" ref="BA14:BA19">BA13</f>
        <v>1.2</v>
      </c>
      <c r="BB14" s="15">
        <f aca="true" t="shared" si="20" ref="BB14:BB19">AZ14*BA14</f>
        <v>1.2</v>
      </c>
      <c r="BC14" s="15" t="s">
        <v>99</v>
      </c>
      <c r="BD14" s="11">
        <v>1</v>
      </c>
      <c r="BE14" s="18">
        <f aca="true" t="shared" si="21" ref="BE14:BE19">BE13</f>
        <v>1.2</v>
      </c>
      <c r="BF14" s="15">
        <f aca="true" t="shared" si="22" ref="BF14:BF19">BD14*BE14</f>
        <v>1.2</v>
      </c>
      <c r="BG14" s="15" t="s">
        <v>101</v>
      </c>
      <c r="BH14" s="15" t="s">
        <v>101</v>
      </c>
      <c r="BI14" s="15" t="s">
        <v>101</v>
      </c>
      <c r="BJ14" s="15" t="s">
        <v>101</v>
      </c>
      <c r="BK14" s="15" t="s">
        <v>101</v>
      </c>
      <c r="BL14" s="15" t="s">
        <v>101</v>
      </c>
      <c r="BM14" s="15" t="s">
        <v>101</v>
      </c>
      <c r="BN14" s="15" t="s">
        <v>101</v>
      </c>
      <c r="BO14" s="15" t="s">
        <v>101</v>
      </c>
      <c r="BP14" s="15" t="s">
        <v>101</v>
      </c>
      <c r="BQ14" s="15" t="s">
        <v>101</v>
      </c>
      <c r="BR14" s="15" t="s">
        <v>101</v>
      </c>
      <c r="BS14" s="15" t="s">
        <v>99</v>
      </c>
      <c r="BT14" s="14">
        <v>1</v>
      </c>
      <c r="BU14" s="18">
        <f aca="true" t="shared" si="23" ref="BU14:BU19">BU13</f>
        <v>1.2</v>
      </c>
      <c r="BV14" s="14">
        <f aca="true" t="shared" si="24" ref="BV14:BV19">BT14*BU14</f>
        <v>1.2</v>
      </c>
      <c r="BW14" s="15">
        <v>1</v>
      </c>
      <c r="BX14" s="15">
        <v>1</v>
      </c>
      <c r="BY14" s="15">
        <v>0</v>
      </c>
      <c r="BZ14" s="15">
        <v>1</v>
      </c>
      <c r="CA14" s="15">
        <v>1</v>
      </c>
      <c r="CB14" s="15">
        <v>1</v>
      </c>
      <c r="CC14" s="15">
        <v>1</v>
      </c>
      <c r="CD14" s="15">
        <v>1</v>
      </c>
      <c r="CE14" s="15">
        <v>1</v>
      </c>
      <c r="CF14" s="15">
        <v>1</v>
      </c>
      <c r="CG14" s="15">
        <v>1</v>
      </c>
      <c r="CH14" s="15">
        <v>1</v>
      </c>
      <c r="CI14" s="15" t="s">
        <v>102</v>
      </c>
      <c r="CJ14" s="15"/>
      <c r="CK14" s="15">
        <v>13</v>
      </c>
      <c r="CL14" s="15">
        <v>11</v>
      </c>
      <c r="CM14" s="17">
        <f aca="true" t="shared" si="25" ref="CM14:CM19">CK14/11</f>
        <v>1.1818181818181819</v>
      </c>
      <c r="CN14" s="17">
        <v>0.9</v>
      </c>
      <c r="CO14" s="18">
        <f aca="true" t="shared" si="26" ref="CO14:CO19">CO13</f>
        <v>1.2</v>
      </c>
      <c r="CP14" s="14">
        <f aca="true" t="shared" si="27" ref="CP14:CP19">CN14*CO14</f>
        <v>1.08</v>
      </c>
      <c r="CQ14" s="15" t="s">
        <v>99</v>
      </c>
      <c r="CR14" s="15">
        <v>1</v>
      </c>
      <c r="CS14" s="18">
        <f aca="true" t="shared" si="28" ref="CS14:CS19">CS13</f>
        <v>1.2</v>
      </c>
      <c r="CT14" s="15">
        <f aca="true" t="shared" si="29" ref="CT14:CT19">CR14*CS14</f>
        <v>1.2</v>
      </c>
      <c r="CU14" s="15">
        <v>1</v>
      </c>
      <c r="CV14" s="15">
        <v>1</v>
      </c>
      <c r="CW14" s="15">
        <v>1</v>
      </c>
      <c r="CX14" s="15">
        <v>1</v>
      </c>
      <c r="CY14" s="15">
        <v>1</v>
      </c>
      <c r="CZ14" s="15">
        <v>1</v>
      </c>
      <c r="DA14" s="15">
        <v>1</v>
      </c>
      <c r="DB14" s="15">
        <v>1</v>
      </c>
      <c r="DC14" s="15">
        <v>1</v>
      </c>
      <c r="DD14" s="15">
        <v>1</v>
      </c>
      <c r="DE14" s="15">
        <v>1</v>
      </c>
      <c r="DF14" s="15">
        <v>1</v>
      </c>
      <c r="DG14" s="15">
        <v>0</v>
      </c>
      <c r="DH14" s="15">
        <v>1</v>
      </c>
      <c r="DI14" s="20">
        <v>1</v>
      </c>
      <c r="DJ14" s="18">
        <v>0.8</v>
      </c>
      <c r="DK14" s="14">
        <f aca="true" t="shared" si="30" ref="DK14:DK19">DI14*DJ14</f>
        <v>0.8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17">
        <v>0</v>
      </c>
      <c r="DX14" s="15">
        <v>1</v>
      </c>
      <c r="DY14" s="15">
        <f aca="true" t="shared" si="31" ref="DY14:DY19">(DX14-0.96)/(1-0.96)</f>
        <v>1</v>
      </c>
      <c r="DZ14" s="18">
        <f aca="true" t="shared" si="32" ref="DZ14:DZ19">DZ13</f>
        <v>0.8</v>
      </c>
      <c r="EA14" s="15">
        <f aca="true" t="shared" si="33" ref="EA14:EA19">DY14*DZ14</f>
        <v>0.8</v>
      </c>
      <c r="EB14" s="15" t="s">
        <v>98</v>
      </c>
      <c r="EC14" s="15">
        <v>1</v>
      </c>
      <c r="ED14" s="18">
        <f aca="true" t="shared" si="34" ref="ED14:ED19">ED13</f>
        <v>1.2</v>
      </c>
      <c r="EE14" s="15">
        <f aca="true" t="shared" si="35" ref="EE14:EE19">EC14*ED14</f>
        <v>1.2</v>
      </c>
      <c r="EF14" s="15" t="s">
        <v>98</v>
      </c>
      <c r="EG14" s="15">
        <v>1</v>
      </c>
      <c r="EH14" s="18">
        <f aca="true" t="shared" si="36" ref="EH14:EH19">EH13</f>
        <v>1.2</v>
      </c>
      <c r="EI14" s="15">
        <f t="shared" si="3"/>
        <v>1.2</v>
      </c>
    </row>
    <row r="15" spans="1:139" s="22" customFormat="1" ht="42" customHeight="1">
      <c r="A15" s="78" t="s">
        <v>144</v>
      </c>
      <c r="B15" s="79"/>
      <c r="C15" s="41">
        <f t="shared" si="0"/>
        <v>7.5</v>
      </c>
      <c r="D15" s="16">
        <v>2</v>
      </c>
      <c r="E15" s="16">
        <f t="shared" si="1"/>
        <v>15</v>
      </c>
      <c r="F15" s="15">
        <v>2</v>
      </c>
      <c r="G15" s="15">
        <v>2</v>
      </c>
      <c r="H15" s="15">
        <v>100</v>
      </c>
      <c r="I15" s="20">
        <v>1</v>
      </c>
      <c r="J15" s="18">
        <f t="shared" si="4"/>
        <v>1.25</v>
      </c>
      <c r="K15" s="15">
        <f t="shared" si="5"/>
        <v>1.25</v>
      </c>
      <c r="L15" s="15">
        <v>2</v>
      </c>
      <c r="M15" s="15">
        <v>2</v>
      </c>
      <c r="N15" s="15">
        <v>100</v>
      </c>
      <c r="O15" s="20">
        <v>1</v>
      </c>
      <c r="P15" s="18">
        <f t="shared" si="6"/>
        <v>1.25</v>
      </c>
      <c r="Q15" s="17">
        <f t="shared" si="7"/>
        <v>1.25</v>
      </c>
      <c r="R15" s="17">
        <v>0</v>
      </c>
      <c r="S15" s="17">
        <v>0</v>
      </c>
      <c r="T15" s="11">
        <v>0</v>
      </c>
      <c r="U15" s="15">
        <v>0</v>
      </c>
      <c r="V15" s="18">
        <f t="shared" si="8"/>
        <v>1.25</v>
      </c>
      <c r="W15" s="15">
        <f t="shared" si="9"/>
        <v>0</v>
      </c>
      <c r="X15" s="15">
        <v>60.5</v>
      </c>
      <c r="Y15" s="15">
        <v>1777.2</v>
      </c>
      <c r="Z15" s="15">
        <v>0.03</v>
      </c>
      <c r="AA15" s="15">
        <v>1</v>
      </c>
      <c r="AB15" s="18">
        <f t="shared" si="10"/>
        <v>1.25</v>
      </c>
      <c r="AC15" s="15">
        <v>1.25</v>
      </c>
      <c r="AD15" s="15" t="s">
        <v>98</v>
      </c>
      <c r="AE15" s="15">
        <v>1</v>
      </c>
      <c r="AF15" s="18">
        <f t="shared" si="11"/>
        <v>1.25</v>
      </c>
      <c r="AG15" s="15">
        <f t="shared" si="12"/>
        <v>1.25</v>
      </c>
      <c r="AH15" s="23" t="s">
        <v>100</v>
      </c>
      <c r="AI15" s="15">
        <v>1</v>
      </c>
      <c r="AJ15" s="18">
        <f t="shared" si="13"/>
        <v>1.25</v>
      </c>
      <c r="AK15" s="15">
        <f t="shared" si="14"/>
        <v>1.25</v>
      </c>
      <c r="AL15" s="15">
        <v>1399.8</v>
      </c>
      <c r="AM15" s="15">
        <v>60.5</v>
      </c>
      <c r="AN15" s="15">
        <v>23.1</v>
      </c>
      <c r="AO15" s="15">
        <v>0</v>
      </c>
      <c r="AP15" s="18">
        <f t="shared" si="15"/>
        <v>1.25</v>
      </c>
      <c r="AQ15" s="15">
        <f t="shared" si="16"/>
        <v>0</v>
      </c>
      <c r="AR15" s="23" t="s">
        <v>100</v>
      </c>
      <c r="AS15" s="15">
        <v>1</v>
      </c>
      <c r="AT15" s="18">
        <f t="shared" si="17"/>
        <v>1.25</v>
      </c>
      <c r="AU15" s="15">
        <v>1.25</v>
      </c>
      <c r="AV15" s="16">
        <f t="shared" si="18"/>
        <v>8.68</v>
      </c>
      <c r="AW15" s="16">
        <v>0.75</v>
      </c>
      <c r="AX15" s="16">
        <f t="shared" si="2"/>
        <v>6.51</v>
      </c>
      <c r="AY15" s="15" t="s">
        <v>99</v>
      </c>
      <c r="AZ15" s="15">
        <v>1</v>
      </c>
      <c r="BA15" s="18">
        <f t="shared" si="19"/>
        <v>1.2</v>
      </c>
      <c r="BB15" s="15">
        <f t="shared" si="20"/>
        <v>1.2</v>
      </c>
      <c r="BC15" s="15" t="s">
        <v>99</v>
      </c>
      <c r="BD15" s="15">
        <v>1</v>
      </c>
      <c r="BE15" s="18">
        <f t="shared" si="21"/>
        <v>1.2</v>
      </c>
      <c r="BF15" s="15">
        <f t="shared" si="22"/>
        <v>1.2</v>
      </c>
      <c r="BG15" s="15" t="s">
        <v>101</v>
      </c>
      <c r="BH15" s="15" t="s">
        <v>101</v>
      </c>
      <c r="BI15" s="15" t="s">
        <v>101</v>
      </c>
      <c r="BJ15" s="15" t="s">
        <v>101</v>
      </c>
      <c r="BK15" s="15" t="s">
        <v>101</v>
      </c>
      <c r="BL15" s="15" t="s">
        <v>101</v>
      </c>
      <c r="BM15" s="15" t="s">
        <v>101</v>
      </c>
      <c r="BN15" s="15" t="s">
        <v>101</v>
      </c>
      <c r="BO15" s="15" t="s">
        <v>101</v>
      </c>
      <c r="BP15" s="15" t="s">
        <v>101</v>
      </c>
      <c r="BQ15" s="15" t="s">
        <v>101</v>
      </c>
      <c r="BR15" s="15" t="s">
        <v>101</v>
      </c>
      <c r="BS15" s="15" t="s">
        <v>99</v>
      </c>
      <c r="BT15" s="14">
        <v>1</v>
      </c>
      <c r="BU15" s="18">
        <f t="shared" si="23"/>
        <v>1.2</v>
      </c>
      <c r="BV15" s="14">
        <f t="shared" si="24"/>
        <v>1.2</v>
      </c>
      <c r="BW15" s="15">
        <v>1</v>
      </c>
      <c r="BX15" s="15">
        <v>1</v>
      </c>
      <c r="BY15" s="15">
        <v>0</v>
      </c>
      <c r="BZ15" s="15">
        <v>1</v>
      </c>
      <c r="CA15" s="15">
        <v>1</v>
      </c>
      <c r="CB15" s="15">
        <v>1</v>
      </c>
      <c r="CC15" s="15">
        <v>1</v>
      </c>
      <c r="CD15" s="15">
        <v>1</v>
      </c>
      <c r="CE15" s="15">
        <v>1</v>
      </c>
      <c r="CF15" s="15">
        <v>1</v>
      </c>
      <c r="CG15" s="15">
        <v>1</v>
      </c>
      <c r="CH15" s="15">
        <v>1</v>
      </c>
      <c r="CI15" s="15" t="s">
        <v>102</v>
      </c>
      <c r="CJ15" s="15"/>
      <c r="CK15" s="15">
        <v>13</v>
      </c>
      <c r="CL15" s="15">
        <v>11</v>
      </c>
      <c r="CM15" s="17">
        <f t="shared" si="25"/>
        <v>1.1818181818181819</v>
      </c>
      <c r="CN15" s="17">
        <v>0.9</v>
      </c>
      <c r="CO15" s="18">
        <f t="shared" si="26"/>
        <v>1.2</v>
      </c>
      <c r="CP15" s="14">
        <f t="shared" si="27"/>
        <v>1.08</v>
      </c>
      <c r="CQ15" s="15" t="s">
        <v>99</v>
      </c>
      <c r="CR15" s="15">
        <v>1</v>
      </c>
      <c r="CS15" s="18">
        <f t="shared" si="28"/>
        <v>1.2</v>
      </c>
      <c r="CT15" s="15">
        <f t="shared" si="29"/>
        <v>1.2</v>
      </c>
      <c r="CU15" s="15">
        <v>1</v>
      </c>
      <c r="CV15" s="15">
        <v>1</v>
      </c>
      <c r="CW15" s="15">
        <v>1</v>
      </c>
      <c r="CX15" s="15">
        <v>1</v>
      </c>
      <c r="CY15" s="15">
        <v>1</v>
      </c>
      <c r="CZ15" s="15">
        <v>1</v>
      </c>
      <c r="DA15" s="15">
        <v>1</v>
      </c>
      <c r="DB15" s="15">
        <v>1</v>
      </c>
      <c r="DC15" s="15">
        <v>1</v>
      </c>
      <c r="DD15" s="15">
        <v>1</v>
      </c>
      <c r="DE15" s="15">
        <v>1</v>
      </c>
      <c r="DF15" s="15">
        <v>1</v>
      </c>
      <c r="DG15" s="15">
        <v>0</v>
      </c>
      <c r="DH15" s="15">
        <v>1</v>
      </c>
      <c r="DI15" s="20">
        <v>1</v>
      </c>
      <c r="DJ15" s="18">
        <v>0.8</v>
      </c>
      <c r="DK15" s="14">
        <f t="shared" si="30"/>
        <v>0.8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15">
        <v>1</v>
      </c>
      <c r="DY15" s="15">
        <f t="shared" si="31"/>
        <v>1</v>
      </c>
      <c r="DZ15" s="18">
        <f t="shared" si="32"/>
        <v>0.8</v>
      </c>
      <c r="EA15" s="15">
        <f t="shared" si="33"/>
        <v>0.8</v>
      </c>
      <c r="EB15" s="15" t="s">
        <v>98</v>
      </c>
      <c r="EC15" s="15">
        <v>1</v>
      </c>
      <c r="ED15" s="18">
        <f t="shared" si="34"/>
        <v>1.2</v>
      </c>
      <c r="EE15" s="15">
        <f t="shared" si="35"/>
        <v>1.2</v>
      </c>
      <c r="EF15" s="15" t="s">
        <v>98</v>
      </c>
      <c r="EG15" s="15">
        <v>1</v>
      </c>
      <c r="EH15" s="18">
        <f t="shared" si="36"/>
        <v>1.2</v>
      </c>
      <c r="EI15" s="15">
        <f t="shared" si="3"/>
        <v>1.2</v>
      </c>
    </row>
    <row r="16" spans="1:139" s="22" customFormat="1" ht="42" customHeight="1">
      <c r="A16" s="78" t="s">
        <v>145</v>
      </c>
      <c r="B16" s="79"/>
      <c r="C16" s="41">
        <f t="shared" si="0"/>
        <v>6.25</v>
      </c>
      <c r="D16" s="16">
        <v>2</v>
      </c>
      <c r="E16" s="16">
        <f t="shared" si="1"/>
        <v>12.5</v>
      </c>
      <c r="F16" s="15">
        <v>2</v>
      </c>
      <c r="G16" s="15">
        <v>2</v>
      </c>
      <c r="H16" s="15">
        <v>100</v>
      </c>
      <c r="I16" s="20">
        <v>1</v>
      </c>
      <c r="J16" s="18">
        <f t="shared" si="4"/>
        <v>1.25</v>
      </c>
      <c r="K16" s="15">
        <f t="shared" si="5"/>
        <v>1.25</v>
      </c>
      <c r="L16" s="15">
        <v>2</v>
      </c>
      <c r="M16" s="15">
        <v>2</v>
      </c>
      <c r="N16" s="15">
        <v>100</v>
      </c>
      <c r="O16" s="20">
        <v>1</v>
      </c>
      <c r="P16" s="18">
        <f t="shared" si="6"/>
        <v>1.25</v>
      </c>
      <c r="Q16" s="17">
        <f t="shared" si="7"/>
        <v>1.25</v>
      </c>
      <c r="R16" s="17">
        <v>0</v>
      </c>
      <c r="S16" s="17">
        <v>0</v>
      </c>
      <c r="T16" s="11">
        <v>0</v>
      </c>
      <c r="U16" s="15">
        <v>0</v>
      </c>
      <c r="V16" s="18">
        <f t="shared" si="8"/>
        <v>1.25</v>
      </c>
      <c r="W16" s="15">
        <f t="shared" si="9"/>
        <v>0</v>
      </c>
      <c r="X16" s="15">
        <v>0</v>
      </c>
      <c r="Y16" s="15">
        <v>229.3</v>
      </c>
      <c r="Z16" s="15">
        <v>0</v>
      </c>
      <c r="AA16" s="15">
        <v>0</v>
      </c>
      <c r="AB16" s="18">
        <f t="shared" si="10"/>
        <v>1.25</v>
      </c>
      <c r="AC16" s="15">
        <v>0</v>
      </c>
      <c r="AD16" s="15" t="s">
        <v>98</v>
      </c>
      <c r="AE16" s="15">
        <v>1</v>
      </c>
      <c r="AF16" s="18">
        <f t="shared" si="11"/>
        <v>1.25</v>
      </c>
      <c r="AG16" s="15">
        <f t="shared" si="12"/>
        <v>1.25</v>
      </c>
      <c r="AH16" s="15" t="s">
        <v>100</v>
      </c>
      <c r="AI16" s="15">
        <v>1</v>
      </c>
      <c r="AJ16" s="18">
        <f t="shared" si="13"/>
        <v>1.25</v>
      </c>
      <c r="AK16" s="15">
        <f t="shared" si="14"/>
        <v>1.25</v>
      </c>
      <c r="AL16" s="15">
        <v>0</v>
      </c>
      <c r="AM16" s="15">
        <v>0</v>
      </c>
      <c r="AN16" s="15">
        <v>0</v>
      </c>
      <c r="AO16" s="15">
        <v>0</v>
      </c>
      <c r="AP16" s="18">
        <f t="shared" si="15"/>
        <v>1.25</v>
      </c>
      <c r="AQ16" s="15">
        <f t="shared" si="16"/>
        <v>0</v>
      </c>
      <c r="AR16" s="23" t="s">
        <v>100</v>
      </c>
      <c r="AS16" s="15">
        <v>1</v>
      </c>
      <c r="AT16" s="18">
        <f t="shared" si="17"/>
        <v>1.25</v>
      </c>
      <c r="AU16" s="15">
        <v>1.25</v>
      </c>
      <c r="AV16" s="16">
        <f t="shared" si="18"/>
        <v>8.68</v>
      </c>
      <c r="AW16" s="16">
        <v>0.75</v>
      </c>
      <c r="AX16" s="16">
        <f t="shared" si="2"/>
        <v>6.51</v>
      </c>
      <c r="AY16" s="15" t="s">
        <v>99</v>
      </c>
      <c r="AZ16" s="15">
        <v>1</v>
      </c>
      <c r="BA16" s="18">
        <f t="shared" si="19"/>
        <v>1.2</v>
      </c>
      <c r="BB16" s="15">
        <f t="shared" si="20"/>
        <v>1.2</v>
      </c>
      <c r="BC16" s="15" t="s">
        <v>99</v>
      </c>
      <c r="BD16" s="15">
        <v>1</v>
      </c>
      <c r="BE16" s="18">
        <f t="shared" si="21"/>
        <v>1.2</v>
      </c>
      <c r="BF16" s="15">
        <f t="shared" si="22"/>
        <v>1.2</v>
      </c>
      <c r="BG16" s="15" t="s">
        <v>101</v>
      </c>
      <c r="BH16" s="15" t="s">
        <v>101</v>
      </c>
      <c r="BI16" s="15" t="s">
        <v>101</v>
      </c>
      <c r="BJ16" s="15" t="s">
        <v>101</v>
      </c>
      <c r="BK16" s="15" t="s">
        <v>101</v>
      </c>
      <c r="BL16" s="15" t="s">
        <v>101</v>
      </c>
      <c r="BM16" s="15" t="s">
        <v>101</v>
      </c>
      <c r="BN16" s="15" t="s">
        <v>101</v>
      </c>
      <c r="BO16" s="15" t="s">
        <v>101</v>
      </c>
      <c r="BP16" s="15" t="s">
        <v>101</v>
      </c>
      <c r="BQ16" s="15" t="s">
        <v>101</v>
      </c>
      <c r="BR16" s="15" t="s">
        <v>101</v>
      </c>
      <c r="BS16" s="15" t="s">
        <v>99</v>
      </c>
      <c r="BT16" s="14">
        <v>1</v>
      </c>
      <c r="BU16" s="18">
        <f t="shared" si="23"/>
        <v>1.2</v>
      </c>
      <c r="BV16" s="14">
        <f t="shared" si="24"/>
        <v>1.2</v>
      </c>
      <c r="BW16" s="15">
        <v>1</v>
      </c>
      <c r="BX16" s="15">
        <v>1</v>
      </c>
      <c r="BY16" s="15">
        <v>0</v>
      </c>
      <c r="BZ16" s="15">
        <v>1</v>
      </c>
      <c r="CA16" s="15">
        <v>1</v>
      </c>
      <c r="CB16" s="15">
        <v>1</v>
      </c>
      <c r="CC16" s="15">
        <v>1</v>
      </c>
      <c r="CD16" s="15">
        <v>1</v>
      </c>
      <c r="CE16" s="15">
        <v>1</v>
      </c>
      <c r="CF16" s="15">
        <v>1</v>
      </c>
      <c r="CG16" s="15">
        <v>1</v>
      </c>
      <c r="CH16" s="15">
        <v>1</v>
      </c>
      <c r="CI16" s="15" t="s">
        <v>102</v>
      </c>
      <c r="CJ16" s="15"/>
      <c r="CK16" s="15">
        <v>13</v>
      </c>
      <c r="CL16" s="15">
        <v>11</v>
      </c>
      <c r="CM16" s="17">
        <f t="shared" si="25"/>
        <v>1.1818181818181819</v>
      </c>
      <c r="CN16" s="17">
        <v>0.9</v>
      </c>
      <c r="CO16" s="18">
        <f t="shared" si="26"/>
        <v>1.2</v>
      </c>
      <c r="CP16" s="14">
        <f t="shared" si="27"/>
        <v>1.08</v>
      </c>
      <c r="CQ16" s="15" t="s">
        <v>99</v>
      </c>
      <c r="CR16" s="15">
        <v>1</v>
      </c>
      <c r="CS16" s="18">
        <f t="shared" si="28"/>
        <v>1.2</v>
      </c>
      <c r="CT16" s="15">
        <f t="shared" si="29"/>
        <v>1.2</v>
      </c>
      <c r="CU16" s="15">
        <v>1</v>
      </c>
      <c r="CV16" s="15">
        <v>1</v>
      </c>
      <c r="CW16" s="15">
        <v>1</v>
      </c>
      <c r="CX16" s="15">
        <v>1</v>
      </c>
      <c r="CY16" s="15">
        <v>1</v>
      </c>
      <c r="CZ16" s="15">
        <v>1</v>
      </c>
      <c r="DA16" s="15">
        <v>1</v>
      </c>
      <c r="DB16" s="15">
        <v>1</v>
      </c>
      <c r="DC16" s="15">
        <v>1</v>
      </c>
      <c r="DD16" s="15">
        <v>1</v>
      </c>
      <c r="DE16" s="15">
        <v>1</v>
      </c>
      <c r="DF16" s="15">
        <v>1</v>
      </c>
      <c r="DG16" s="15">
        <v>0</v>
      </c>
      <c r="DH16" s="15">
        <v>1</v>
      </c>
      <c r="DI16" s="20">
        <v>1</v>
      </c>
      <c r="DJ16" s="18">
        <v>0.8</v>
      </c>
      <c r="DK16" s="14">
        <f t="shared" si="30"/>
        <v>0.8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17">
        <v>0</v>
      </c>
      <c r="DU16" s="20">
        <v>0</v>
      </c>
      <c r="DV16" s="20">
        <v>0</v>
      </c>
      <c r="DW16" s="20">
        <v>0</v>
      </c>
      <c r="DX16" s="15">
        <v>1</v>
      </c>
      <c r="DY16" s="15">
        <f t="shared" si="31"/>
        <v>1</v>
      </c>
      <c r="DZ16" s="18">
        <f t="shared" si="32"/>
        <v>0.8</v>
      </c>
      <c r="EA16" s="15">
        <f t="shared" si="33"/>
        <v>0.8</v>
      </c>
      <c r="EB16" s="15" t="s">
        <v>98</v>
      </c>
      <c r="EC16" s="15">
        <v>1</v>
      </c>
      <c r="ED16" s="18">
        <f t="shared" si="34"/>
        <v>1.2</v>
      </c>
      <c r="EE16" s="15">
        <f t="shared" si="35"/>
        <v>1.2</v>
      </c>
      <c r="EF16" s="15" t="s">
        <v>98</v>
      </c>
      <c r="EG16" s="15">
        <v>1</v>
      </c>
      <c r="EH16" s="18">
        <f t="shared" si="36"/>
        <v>1.2</v>
      </c>
      <c r="EI16" s="15">
        <f t="shared" si="3"/>
        <v>1.2</v>
      </c>
    </row>
    <row r="17" spans="1:139" s="22" customFormat="1" ht="42" customHeight="1">
      <c r="A17" s="78" t="s">
        <v>156</v>
      </c>
      <c r="B17" s="79"/>
      <c r="C17" s="41">
        <f t="shared" si="0"/>
        <v>6.25</v>
      </c>
      <c r="D17" s="16">
        <v>2</v>
      </c>
      <c r="E17" s="16">
        <f t="shared" si="1"/>
        <v>12.5</v>
      </c>
      <c r="F17" s="15">
        <v>2</v>
      </c>
      <c r="G17" s="15">
        <v>2</v>
      </c>
      <c r="H17" s="15">
        <v>100</v>
      </c>
      <c r="I17" s="20">
        <v>1</v>
      </c>
      <c r="J17" s="18">
        <f t="shared" si="4"/>
        <v>1.25</v>
      </c>
      <c r="K17" s="15">
        <f t="shared" si="5"/>
        <v>1.25</v>
      </c>
      <c r="L17" s="15">
        <v>2</v>
      </c>
      <c r="M17" s="15">
        <v>2</v>
      </c>
      <c r="N17" s="15">
        <v>100</v>
      </c>
      <c r="O17" s="20">
        <v>1</v>
      </c>
      <c r="P17" s="18">
        <f t="shared" si="6"/>
        <v>1.25</v>
      </c>
      <c r="Q17" s="17">
        <f t="shared" si="7"/>
        <v>1.25</v>
      </c>
      <c r="R17" s="17">
        <v>0</v>
      </c>
      <c r="S17" s="17">
        <v>0</v>
      </c>
      <c r="T17" s="11">
        <v>0</v>
      </c>
      <c r="U17" s="15">
        <v>0</v>
      </c>
      <c r="V17" s="18">
        <f t="shared" si="8"/>
        <v>1.25</v>
      </c>
      <c r="W17" s="15">
        <f t="shared" si="9"/>
        <v>0</v>
      </c>
      <c r="X17" s="15">
        <v>0</v>
      </c>
      <c r="Y17" s="15">
        <v>198.8</v>
      </c>
      <c r="Z17" s="15">
        <v>0</v>
      </c>
      <c r="AA17" s="15">
        <v>0</v>
      </c>
      <c r="AB17" s="18">
        <f t="shared" si="10"/>
        <v>1.25</v>
      </c>
      <c r="AC17" s="15">
        <v>0</v>
      </c>
      <c r="AD17" s="15" t="s">
        <v>98</v>
      </c>
      <c r="AE17" s="15">
        <v>1</v>
      </c>
      <c r="AF17" s="18">
        <f t="shared" si="11"/>
        <v>1.25</v>
      </c>
      <c r="AG17" s="15">
        <f t="shared" si="12"/>
        <v>1.25</v>
      </c>
      <c r="AH17" s="15" t="s">
        <v>100</v>
      </c>
      <c r="AI17" s="15">
        <v>1</v>
      </c>
      <c r="AJ17" s="18">
        <f t="shared" si="13"/>
        <v>1.25</v>
      </c>
      <c r="AK17" s="15">
        <f t="shared" si="14"/>
        <v>1.25</v>
      </c>
      <c r="AL17" s="15">
        <v>0</v>
      </c>
      <c r="AM17" s="15">
        <v>0</v>
      </c>
      <c r="AN17" s="15">
        <v>0</v>
      </c>
      <c r="AO17" s="15">
        <v>0</v>
      </c>
      <c r="AP17" s="18">
        <f t="shared" si="15"/>
        <v>1.25</v>
      </c>
      <c r="AQ17" s="15">
        <f t="shared" si="16"/>
        <v>0</v>
      </c>
      <c r="AR17" s="15" t="s">
        <v>100</v>
      </c>
      <c r="AS17" s="15">
        <v>1</v>
      </c>
      <c r="AT17" s="18">
        <f t="shared" si="17"/>
        <v>1.25</v>
      </c>
      <c r="AU17" s="15">
        <v>1.25</v>
      </c>
      <c r="AV17" s="16">
        <f t="shared" si="18"/>
        <v>8.68</v>
      </c>
      <c r="AW17" s="16">
        <v>0.75</v>
      </c>
      <c r="AX17" s="16">
        <f t="shared" si="2"/>
        <v>6.51</v>
      </c>
      <c r="AY17" s="15" t="s">
        <v>99</v>
      </c>
      <c r="AZ17" s="15">
        <v>1</v>
      </c>
      <c r="BA17" s="18">
        <f t="shared" si="19"/>
        <v>1.2</v>
      </c>
      <c r="BB17" s="15">
        <f t="shared" si="20"/>
        <v>1.2</v>
      </c>
      <c r="BC17" s="15" t="s">
        <v>99</v>
      </c>
      <c r="BD17" s="15">
        <v>1</v>
      </c>
      <c r="BE17" s="18">
        <f t="shared" si="21"/>
        <v>1.2</v>
      </c>
      <c r="BF17" s="15">
        <f t="shared" si="22"/>
        <v>1.2</v>
      </c>
      <c r="BG17" s="15" t="s">
        <v>101</v>
      </c>
      <c r="BH17" s="15" t="s">
        <v>101</v>
      </c>
      <c r="BI17" s="15" t="s">
        <v>101</v>
      </c>
      <c r="BJ17" s="15" t="s">
        <v>101</v>
      </c>
      <c r="BK17" s="15" t="s">
        <v>101</v>
      </c>
      <c r="BL17" s="15" t="s">
        <v>101</v>
      </c>
      <c r="BM17" s="15" t="s">
        <v>101</v>
      </c>
      <c r="BN17" s="15" t="s">
        <v>101</v>
      </c>
      <c r="BO17" s="15" t="s">
        <v>101</v>
      </c>
      <c r="BP17" s="15" t="s">
        <v>101</v>
      </c>
      <c r="BQ17" s="15" t="s">
        <v>101</v>
      </c>
      <c r="BR17" s="15" t="s">
        <v>101</v>
      </c>
      <c r="BS17" s="15" t="s">
        <v>99</v>
      </c>
      <c r="BT17" s="14">
        <v>1</v>
      </c>
      <c r="BU17" s="18">
        <f t="shared" si="23"/>
        <v>1.2</v>
      </c>
      <c r="BV17" s="14">
        <f t="shared" si="24"/>
        <v>1.2</v>
      </c>
      <c r="BW17" s="15">
        <v>1</v>
      </c>
      <c r="BX17" s="15">
        <v>1</v>
      </c>
      <c r="BY17" s="15">
        <v>0</v>
      </c>
      <c r="BZ17" s="15">
        <v>1</v>
      </c>
      <c r="CA17" s="15">
        <v>1</v>
      </c>
      <c r="CB17" s="15">
        <v>1</v>
      </c>
      <c r="CC17" s="15">
        <v>1</v>
      </c>
      <c r="CD17" s="15">
        <v>1</v>
      </c>
      <c r="CE17" s="15">
        <v>1</v>
      </c>
      <c r="CF17" s="15">
        <v>1</v>
      </c>
      <c r="CG17" s="15">
        <v>1</v>
      </c>
      <c r="CH17" s="15">
        <v>1</v>
      </c>
      <c r="CI17" s="15" t="s">
        <v>102</v>
      </c>
      <c r="CJ17" s="15"/>
      <c r="CK17" s="15">
        <v>13</v>
      </c>
      <c r="CL17" s="15">
        <v>11</v>
      </c>
      <c r="CM17" s="17">
        <f t="shared" si="25"/>
        <v>1.1818181818181819</v>
      </c>
      <c r="CN17" s="17">
        <v>0.9</v>
      </c>
      <c r="CO17" s="18">
        <f t="shared" si="26"/>
        <v>1.2</v>
      </c>
      <c r="CP17" s="14">
        <f t="shared" si="27"/>
        <v>1.08</v>
      </c>
      <c r="CQ17" s="15" t="s">
        <v>99</v>
      </c>
      <c r="CR17" s="15">
        <v>1</v>
      </c>
      <c r="CS17" s="18">
        <f t="shared" si="28"/>
        <v>1.2</v>
      </c>
      <c r="CT17" s="15">
        <f t="shared" si="29"/>
        <v>1.2</v>
      </c>
      <c r="CU17" s="15">
        <v>1</v>
      </c>
      <c r="CV17" s="15">
        <v>1</v>
      </c>
      <c r="CW17" s="15">
        <v>1</v>
      </c>
      <c r="CX17" s="15">
        <v>1</v>
      </c>
      <c r="CY17" s="15">
        <v>1</v>
      </c>
      <c r="CZ17" s="15">
        <v>1</v>
      </c>
      <c r="DA17" s="15">
        <v>1</v>
      </c>
      <c r="DB17" s="15">
        <v>1</v>
      </c>
      <c r="DC17" s="15">
        <v>1</v>
      </c>
      <c r="DD17" s="15">
        <v>1</v>
      </c>
      <c r="DE17" s="15">
        <v>1</v>
      </c>
      <c r="DF17" s="15">
        <v>1</v>
      </c>
      <c r="DG17" s="15">
        <v>0</v>
      </c>
      <c r="DH17" s="15">
        <v>1</v>
      </c>
      <c r="DI17" s="20">
        <v>1</v>
      </c>
      <c r="DJ17" s="18">
        <v>0.8</v>
      </c>
      <c r="DK17" s="14">
        <f t="shared" si="30"/>
        <v>0.8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17">
        <v>0</v>
      </c>
      <c r="DX17" s="15">
        <v>1</v>
      </c>
      <c r="DY17" s="15">
        <f t="shared" si="31"/>
        <v>1</v>
      </c>
      <c r="DZ17" s="18">
        <f t="shared" si="32"/>
        <v>0.8</v>
      </c>
      <c r="EA17" s="15">
        <f>DY17*DZ17</f>
        <v>0.8</v>
      </c>
      <c r="EB17" s="15" t="s">
        <v>98</v>
      </c>
      <c r="EC17" s="15">
        <v>1</v>
      </c>
      <c r="ED17" s="18">
        <f t="shared" si="34"/>
        <v>1.2</v>
      </c>
      <c r="EE17" s="15">
        <f t="shared" si="35"/>
        <v>1.2</v>
      </c>
      <c r="EF17" s="15" t="s">
        <v>98</v>
      </c>
      <c r="EG17" s="15">
        <v>1</v>
      </c>
      <c r="EH17" s="18">
        <f t="shared" si="36"/>
        <v>1.2</v>
      </c>
      <c r="EI17" s="15">
        <f t="shared" si="3"/>
        <v>1.2</v>
      </c>
    </row>
    <row r="18" spans="1:139" s="22" customFormat="1" ht="42" customHeight="1">
      <c r="A18" s="78" t="s">
        <v>157</v>
      </c>
      <c r="B18" s="79"/>
      <c r="C18" s="41">
        <f t="shared" si="0"/>
        <v>6.25</v>
      </c>
      <c r="D18" s="16">
        <v>2</v>
      </c>
      <c r="E18" s="16">
        <f t="shared" si="1"/>
        <v>12.5</v>
      </c>
      <c r="F18" s="15">
        <v>2</v>
      </c>
      <c r="G18" s="15">
        <v>2</v>
      </c>
      <c r="H18" s="15">
        <v>100</v>
      </c>
      <c r="I18" s="20">
        <v>1</v>
      </c>
      <c r="J18" s="18">
        <f t="shared" si="4"/>
        <v>1.25</v>
      </c>
      <c r="K18" s="15">
        <f t="shared" si="5"/>
        <v>1.25</v>
      </c>
      <c r="L18" s="15">
        <v>2</v>
      </c>
      <c r="M18" s="15">
        <v>2</v>
      </c>
      <c r="N18" s="15">
        <v>100</v>
      </c>
      <c r="O18" s="20">
        <v>1</v>
      </c>
      <c r="P18" s="18">
        <f t="shared" si="6"/>
        <v>1.25</v>
      </c>
      <c r="Q18" s="17">
        <f t="shared" si="7"/>
        <v>1.25</v>
      </c>
      <c r="R18" s="17">
        <v>0</v>
      </c>
      <c r="S18" s="17">
        <v>0</v>
      </c>
      <c r="T18" s="11">
        <v>0</v>
      </c>
      <c r="U18" s="15">
        <v>0</v>
      </c>
      <c r="V18" s="18">
        <f t="shared" si="8"/>
        <v>1.25</v>
      </c>
      <c r="W18" s="15">
        <f t="shared" si="9"/>
        <v>0</v>
      </c>
      <c r="X18" s="15">
        <v>0</v>
      </c>
      <c r="Y18" s="15">
        <v>201.5</v>
      </c>
      <c r="Z18" s="15">
        <v>0</v>
      </c>
      <c r="AA18" s="15">
        <v>0</v>
      </c>
      <c r="AB18" s="18">
        <f t="shared" si="10"/>
        <v>1.25</v>
      </c>
      <c r="AC18" s="15">
        <v>0</v>
      </c>
      <c r="AD18" s="15" t="s">
        <v>98</v>
      </c>
      <c r="AE18" s="15">
        <v>1</v>
      </c>
      <c r="AF18" s="18">
        <f t="shared" si="11"/>
        <v>1.25</v>
      </c>
      <c r="AG18" s="15">
        <f t="shared" si="12"/>
        <v>1.25</v>
      </c>
      <c r="AH18" s="15" t="s">
        <v>100</v>
      </c>
      <c r="AI18" s="15">
        <v>1</v>
      </c>
      <c r="AJ18" s="18">
        <f t="shared" si="13"/>
        <v>1.25</v>
      </c>
      <c r="AK18" s="15">
        <f t="shared" si="14"/>
        <v>1.25</v>
      </c>
      <c r="AL18" s="15">
        <v>0</v>
      </c>
      <c r="AM18" s="15">
        <v>0</v>
      </c>
      <c r="AN18" s="15">
        <v>0</v>
      </c>
      <c r="AO18" s="15">
        <v>0</v>
      </c>
      <c r="AP18" s="18">
        <f t="shared" si="15"/>
        <v>1.25</v>
      </c>
      <c r="AQ18" s="15">
        <f t="shared" si="16"/>
        <v>0</v>
      </c>
      <c r="AR18" s="15" t="s">
        <v>100</v>
      </c>
      <c r="AS18" s="15">
        <v>1</v>
      </c>
      <c r="AT18" s="18">
        <f t="shared" si="17"/>
        <v>1.25</v>
      </c>
      <c r="AU18" s="15">
        <v>1.25</v>
      </c>
      <c r="AV18" s="16">
        <f t="shared" si="18"/>
        <v>8.68</v>
      </c>
      <c r="AW18" s="16">
        <v>0.75</v>
      </c>
      <c r="AX18" s="16">
        <f t="shared" si="2"/>
        <v>6.51</v>
      </c>
      <c r="AY18" s="15" t="s">
        <v>99</v>
      </c>
      <c r="AZ18" s="15">
        <v>1</v>
      </c>
      <c r="BA18" s="18">
        <f t="shared" si="19"/>
        <v>1.2</v>
      </c>
      <c r="BB18" s="15">
        <f t="shared" si="20"/>
        <v>1.2</v>
      </c>
      <c r="BC18" s="15" t="s">
        <v>99</v>
      </c>
      <c r="BD18" s="15">
        <v>1</v>
      </c>
      <c r="BE18" s="18">
        <f t="shared" si="21"/>
        <v>1.2</v>
      </c>
      <c r="BF18" s="15">
        <f t="shared" si="22"/>
        <v>1.2</v>
      </c>
      <c r="BG18" s="15" t="s">
        <v>101</v>
      </c>
      <c r="BH18" s="15" t="s">
        <v>101</v>
      </c>
      <c r="BI18" s="15" t="s">
        <v>101</v>
      </c>
      <c r="BJ18" s="15" t="s">
        <v>101</v>
      </c>
      <c r="BK18" s="15" t="s">
        <v>101</v>
      </c>
      <c r="BL18" s="15" t="s">
        <v>101</v>
      </c>
      <c r="BM18" s="15" t="s">
        <v>101</v>
      </c>
      <c r="BN18" s="15" t="s">
        <v>101</v>
      </c>
      <c r="BO18" s="15" t="s">
        <v>101</v>
      </c>
      <c r="BP18" s="15" t="s">
        <v>101</v>
      </c>
      <c r="BQ18" s="15" t="s">
        <v>101</v>
      </c>
      <c r="BR18" s="15" t="s">
        <v>101</v>
      </c>
      <c r="BS18" s="15" t="s">
        <v>99</v>
      </c>
      <c r="BT18" s="14">
        <v>1</v>
      </c>
      <c r="BU18" s="18">
        <f t="shared" si="23"/>
        <v>1.2</v>
      </c>
      <c r="BV18" s="14">
        <f t="shared" si="24"/>
        <v>1.2</v>
      </c>
      <c r="BW18" s="15">
        <v>1</v>
      </c>
      <c r="BX18" s="15">
        <v>1</v>
      </c>
      <c r="BY18" s="15">
        <v>0</v>
      </c>
      <c r="BZ18" s="15">
        <v>1</v>
      </c>
      <c r="CA18" s="15">
        <v>1</v>
      </c>
      <c r="CB18" s="15">
        <v>1</v>
      </c>
      <c r="CC18" s="15">
        <v>1</v>
      </c>
      <c r="CD18" s="15">
        <v>1</v>
      </c>
      <c r="CE18" s="15">
        <v>1</v>
      </c>
      <c r="CF18" s="15">
        <v>1</v>
      </c>
      <c r="CG18" s="15">
        <v>1</v>
      </c>
      <c r="CH18" s="15">
        <v>1</v>
      </c>
      <c r="CI18" s="15" t="s">
        <v>102</v>
      </c>
      <c r="CJ18" s="15"/>
      <c r="CK18" s="15">
        <v>13</v>
      </c>
      <c r="CL18" s="15">
        <v>11</v>
      </c>
      <c r="CM18" s="17">
        <f t="shared" si="25"/>
        <v>1.1818181818181819</v>
      </c>
      <c r="CN18" s="17">
        <v>0.9</v>
      </c>
      <c r="CO18" s="18">
        <f t="shared" si="26"/>
        <v>1.2</v>
      </c>
      <c r="CP18" s="14">
        <f t="shared" si="27"/>
        <v>1.08</v>
      </c>
      <c r="CQ18" s="15" t="s">
        <v>99</v>
      </c>
      <c r="CR18" s="15">
        <v>1</v>
      </c>
      <c r="CS18" s="18">
        <f t="shared" si="28"/>
        <v>1.2</v>
      </c>
      <c r="CT18" s="15">
        <f t="shared" si="29"/>
        <v>1.2</v>
      </c>
      <c r="CU18" s="15">
        <v>1</v>
      </c>
      <c r="CV18" s="15">
        <v>1</v>
      </c>
      <c r="CW18" s="15">
        <v>1</v>
      </c>
      <c r="CX18" s="15">
        <v>1</v>
      </c>
      <c r="CY18" s="15">
        <v>1</v>
      </c>
      <c r="CZ18" s="15">
        <v>1</v>
      </c>
      <c r="DA18" s="15">
        <v>1</v>
      </c>
      <c r="DB18" s="15">
        <v>1</v>
      </c>
      <c r="DC18" s="15">
        <v>1</v>
      </c>
      <c r="DD18" s="15">
        <v>1</v>
      </c>
      <c r="DE18" s="15">
        <v>1</v>
      </c>
      <c r="DF18" s="15">
        <v>1</v>
      </c>
      <c r="DG18" s="15">
        <v>0</v>
      </c>
      <c r="DH18" s="15">
        <v>1</v>
      </c>
      <c r="DI18" s="20">
        <v>1</v>
      </c>
      <c r="DJ18" s="18">
        <v>0.8</v>
      </c>
      <c r="DK18" s="14">
        <f t="shared" si="30"/>
        <v>0.8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15">
        <v>1</v>
      </c>
      <c r="DY18" s="15">
        <f t="shared" si="31"/>
        <v>1</v>
      </c>
      <c r="DZ18" s="18">
        <f t="shared" si="32"/>
        <v>0.8</v>
      </c>
      <c r="EA18" s="15">
        <f>DY18*DZ18</f>
        <v>0.8</v>
      </c>
      <c r="EB18" s="15" t="s">
        <v>98</v>
      </c>
      <c r="EC18" s="15">
        <v>1</v>
      </c>
      <c r="ED18" s="18">
        <f t="shared" si="34"/>
        <v>1.2</v>
      </c>
      <c r="EE18" s="15">
        <f t="shared" si="35"/>
        <v>1.2</v>
      </c>
      <c r="EF18" s="15" t="s">
        <v>98</v>
      </c>
      <c r="EG18" s="15">
        <v>1</v>
      </c>
      <c r="EH18" s="18">
        <f t="shared" si="36"/>
        <v>1.2</v>
      </c>
      <c r="EI18" s="15">
        <f t="shared" si="3"/>
        <v>1.2</v>
      </c>
    </row>
    <row r="19" spans="1:139" s="22" customFormat="1" ht="42" customHeight="1">
      <c r="A19" s="78" t="s">
        <v>148</v>
      </c>
      <c r="B19" s="79"/>
      <c r="C19" s="41">
        <f t="shared" si="0"/>
        <v>6.25</v>
      </c>
      <c r="D19" s="16">
        <v>2</v>
      </c>
      <c r="E19" s="16">
        <f t="shared" si="1"/>
        <v>12.5</v>
      </c>
      <c r="F19" s="15">
        <v>1</v>
      </c>
      <c r="G19" s="15">
        <v>1</v>
      </c>
      <c r="H19" s="15">
        <v>100</v>
      </c>
      <c r="I19" s="20">
        <v>1</v>
      </c>
      <c r="J19" s="18">
        <f t="shared" si="4"/>
        <v>1.25</v>
      </c>
      <c r="K19" s="15">
        <f t="shared" si="5"/>
        <v>1.25</v>
      </c>
      <c r="L19" s="15">
        <v>1</v>
      </c>
      <c r="M19" s="15">
        <v>1</v>
      </c>
      <c r="N19" s="15">
        <v>100</v>
      </c>
      <c r="O19" s="20">
        <v>1</v>
      </c>
      <c r="P19" s="18">
        <f t="shared" si="6"/>
        <v>1.25</v>
      </c>
      <c r="Q19" s="17">
        <f t="shared" si="7"/>
        <v>1.25</v>
      </c>
      <c r="R19" s="17">
        <v>0</v>
      </c>
      <c r="S19" s="17">
        <v>0</v>
      </c>
      <c r="T19" s="11">
        <v>0</v>
      </c>
      <c r="U19" s="15">
        <v>0</v>
      </c>
      <c r="V19" s="18">
        <f t="shared" si="8"/>
        <v>1.25</v>
      </c>
      <c r="W19" s="15">
        <f t="shared" si="9"/>
        <v>0</v>
      </c>
      <c r="X19" s="15">
        <v>2.8</v>
      </c>
      <c r="Y19" s="15">
        <v>4459.5</v>
      </c>
      <c r="Z19" s="15">
        <v>0</v>
      </c>
      <c r="AA19" s="15">
        <v>0</v>
      </c>
      <c r="AB19" s="18">
        <f t="shared" si="10"/>
        <v>1.25</v>
      </c>
      <c r="AC19" s="15">
        <v>0</v>
      </c>
      <c r="AD19" s="15" t="s">
        <v>98</v>
      </c>
      <c r="AE19" s="15">
        <v>1</v>
      </c>
      <c r="AF19" s="18">
        <f t="shared" si="11"/>
        <v>1.25</v>
      </c>
      <c r="AG19" s="15">
        <f t="shared" si="12"/>
        <v>1.25</v>
      </c>
      <c r="AH19" s="15" t="s">
        <v>100</v>
      </c>
      <c r="AI19" s="15">
        <v>1</v>
      </c>
      <c r="AJ19" s="18">
        <f t="shared" si="13"/>
        <v>1.25</v>
      </c>
      <c r="AK19" s="15">
        <f t="shared" si="14"/>
        <v>1.25</v>
      </c>
      <c r="AL19" s="15">
        <v>0</v>
      </c>
      <c r="AM19" s="15">
        <v>2.8</v>
      </c>
      <c r="AN19" s="15">
        <v>0</v>
      </c>
      <c r="AO19" s="15">
        <v>0</v>
      </c>
      <c r="AP19" s="18">
        <f t="shared" si="15"/>
        <v>1.25</v>
      </c>
      <c r="AQ19" s="15">
        <f t="shared" si="16"/>
        <v>0</v>
      </c>
      <c r="AR19" s="15" t="s">
        <v>100</v>
      </c>
      <c r="AS19" s="15">
        <v>1</v>
      </c>
      <c r="AT19" s="18">
        <f t="shared" si="17"/>
        <v>1.25</v>
      </c>
      <c r="AU19" s="15">
        <v>1.25</v>
      </c>
      <c r="AV19" s="16">
        <f t="shared" si="18"/>
        <v>8.68</v>
      </c>
      <c r="AW19" s="16">
        <v>0.75</v>
      </c>
      <c r="AX19" s="16">
        <f t="shared" si="2"/>
        <v>6.51</v>
      </c>
      <c r="AY19" s="15" t="s">
        <v>99</v>
      </c>
      <c r="AZ19" s="15">
        <v>1</v>
      </c>
      <c r="BA19" s="18">
        <f t="shared" si="19"/>
        <v>1.2</v>
      </c>
      <c r="BB19" s="15">
        <f t="shared" si="20"/>
        <v>1.2</v>
      </c>
      <c r="BC19" s="15" t="s">
        <v>99</v>
      </c>
      <c r="BD19" s="15">
        <v>1</v>
      </c>
      <c r="BE19" s="18">
        <f t="shared" si="21"/>
        <v>1.2</v>
      </c>
      <c r="BF19" s="15">
        <f t="shared" si="22"/>
        <v>1.2</v>
      </c>
      <c r="BG19" s="15" t="s">
        <v>101</v>
      </c>
      <c r="BH19" s="15" t="s">
        <v>101</v>
      </c>
      <c r="BI19" s="15" t="s">
        <v>101</v>
      </c>
      <c r="BJ19" s="15" t="s">
        <v>101</v>
      </c>
      <c r="BK19" s="15" t="s">
        <v>101</v>
      </c>
      <c r="BL19" s="15" t="s">
        <v>101</v>
      </c>
      <c r="BM19" s="15" t="s">
        <v>101</v>
      </c>
      <c r="BN19" s="15" t="s">
        <v>101</v>
      </c>
      <c r="BO19" s="15" t="s">
        <v>101</v>
      </c>
      <c r="BP19" s="15" t="s">
        <v>101</v>
      </c>
      <c r="BQ19" s="15" t="s">
        <v>101</v>
      </c>
      <c r="BR19" s="15" t="s">
        <v>101</v>
      </c>
      <c r="BS19" s="15" t="s">
        <v>99</v>
      </c>
      <c r="BT19" s="14">
        <v>1</v>
      </c>
      <c r="BU19" s="18">
        <f t="shared" si="23"/>
        <v>1.2</v>
      </c>
      <c r="BV19" s="14">
        <f t="shared" si="24"/>
        <v>1.2</v>
      </c>
      <c r="BW19" s="15">
        <v>1</v>
      </c>
      <c r="BX19" s="15">
        <v>1</v>
      </c>
      <c r="BY19" s="15">
        <v>0</v>
      </c>
      <c r="BZ19" s="15">
        <v>1</v>
      </c>
      <c r="CA19" s="15">
        <v>1</v>
      </c>
      <c r="CB19" s="15">
        <v>1</v>
      </c>
      <c r="CC19" s="15">
        <v>1</v>
      </c>
      <c r="CD19" s="15">
        <v>1</v>
      </c>
      <c r="CE19" s="15">
        <v>1</v>
      </c>
      <c r="CF19" s="15">
        <v>1</v>
      </c>
      <c r="CG19" s="15">
        <v>1</v>
      </c>
      <c r="CH19" s="15">
        <v>1</v>
      </c>
      <c r="CI19" s="15" t="s">
        <v>102</v>
      </c>
      <c r="CJ19" s="15"/>
      <c r="CK19" s="15">
        <v>13</v>
      </c>
      <c r="CL19" s="15">
        <v>11</v>
      </c>
      <c r="CM19" s="17">
        <f t="shared" si="25"/>
        <v>1.1818181818181819</v>
      </c>
      <c r="CN19" s="17">
        <v>0.9</v>
      </c>
      <c r="CO19" s="18">
        <f t="shared" si="26"/>
        <v>1.2</v>
      </c>
      <c r="CP19" s="14">
        <f t="shared" si="27"/>
        <v>1.08</v>
      </c>
      <c r="CQ19" s="15" t="s">
        <v>99</v>
      </c>
      <c r="CR19" s="15">
        <v>1</v>
      </c>
      <c r="CS19" s="18">
        <f t="shared" si="28"/>
        <v>1.2</v>
      </c>
      <c r="CT19" s="15">
        <f t="shared" si="29"/>
        <v>1.2</v>
      </c>
      <c r="CU19" s="15">
        <v>1</v>
      </c>
      <c r="CV19" s="15">
        <v>1</v>
      </c>
      <c r="CW19" s="15">
        <v>1</v>
      </c>
      <c r="CX19" s="15">
        <v>1</v>
      </c>
      <c r="CY19" s="15">
        <v>1</v>
      </c>
      <c r="CZ19" s="15">
        <v>1</v>
      </c>
      <c r="DA19" s="15">
        <v>1</v>
      </c>
      <c r="DB19" s="15">
        <v>1</v>
      </c>
      <c r="DC19" s="15">
        <v>1</v>
      </c>
      <c r="DD19" s="15">
        <v>1</v>
      </c>
      <c r="DE19" s="15">
        <v>1</v>
      </c>
      <c r="DF19" s="15">
        <v>1</v>
      </c>
      <c r="DG19" s="15">
        <v>0</v>
      </c>
      <c r="DH19" s="15">
        <v>1</v>
      </c>
      <c r="DI19" s="20">
        <v>1</v>
      </c>
      <c r="DJ19" s="18">
        <v>0.8</v>
      </c>
      <c r="DK19" s="14">
        <f t="shared" si="30"/>
        <v>0.8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17">
        <v>0</v>
      </c>
      <c r="DX19" s="15">
        <v>1</v>
      </c>
      <c r="DY19" s="15">
        <f t="shared" si="31"/>
        <v>1</v>
      </c>
      <c r="DZ19" s="18">
        <f t="shared" si="32"/>
        <v>0.8</v>
      </c>
      <c r="EA19" s="15">
        <f t="shared" si="33"/>
        <v>0.8</v>
      </c>
      <c r="EB19" s="15" t="s">
        <v>98</v>
      </c>
      <c r="EC19" s="15">
        <v>1</v>
      </c>
      <c r="ED19" s="18">
        <f t="shared" si="34"/>
        <v>1.2</v>
      </c>
      <c r="EE19" s="15">
        <f t="shared" si="35"/>
        <v>1.2</v>
      </c>
      <c r="EF19" s="15" t="s">
        <v>98</v>
      </c>
      <c r="EG19" s="15">
        <v>1</v>
      </c>
      <c r="EH19" s="18">
        <f t="shared" si="36"/>
        <v>1.2</v>
      </c>
      <c r="EI19" s="15">
        <f t="shared" si="3"/>
        <v>1.2</v>
      </c>
    </row>
    <row r="20" spans="1:139" s="22" customFormat="1" ht="42" customHeight="1">
      <c r="A20" s="78" t="s">
        <v>4</v>
      </c>
      <c r="B20" s="79"/>
      <c r="C20" s="14"/>
      <c r="D20" s="14"/>
      <c r="E20" s="14"/>
      <c r="F20" s="15"/>
      <c r="G20" s="15"/>
      <c r="H20" s="15"/>
      <c r="I20" s="15"/>
      <c r="J20" s="18"/>
      <c r="K20" s="15"/>
      <c r="L20" s="15"/>
      <c r="M20" s="15"/>
      <c r="N20" s="38"/>
      <c r="O20" s="14"/>
      <c r="P20" s="18"/>
      <c r="Q20" s="15"/>
      <c r="R20" s="15"/>
      <c r="S20" s="15"/>
      <c r="T20" s="15"/>
      <c r="U20" s="15"/>
      <c r="V20" s="18"/>
      <c r="W20" s="15"/>
      <c r="X20" s="15"/>
      <c r="Y20" s="15"/>
      <c r="Z20" s="15"/>
      <c r="AA20" s="15"/>
      <c r="AB20" s="18"/>
      <c r="AC20" s="15"/>
      <c r="AD20" s="15"/>
      <c r="AE20" s="15"/>
      <c r="AF20" s="18"/>
      <c r="AG20" s="15"/>
      <c r="AH20" s="15"/>
      <c r="AI20" s="15"/>
      <c r="AJ20" s="18"/>
      <c r="AK20" s="15"/>
      <c r="AL20" s="15">
        <f>SUM(AL13:AL19)</f>
        <v>1665.6999999999998</v>
      </c>
      <c r="AM20" s="15"/>
      <c r="AN20" s="15"/>
      <c r="AO20" s="15"/>
      <c r="AP20" s="18"/>
      <c r="AQ20" s="15"/>
      <c r="AR20" s="15"/>
      <c r="AS20" s="15"/>
      <c r="AT20" s="18"/>
      <c r="AU20" s="15"/>
      <c r="AV20" s="14"/>
      <c r="AW20" s="14"/>
      <c r="AX20" s="14"/>
      <c r="AY20" s="15"/>
      <c r="AZ20" s="15"/>
      <c r="BA20" s="18"/>
      <c r="BB20" s="15"/>
      <c r="BC20" s="15"/>
      <c r="BD20" s="15"/>
      <c r="BE20" s="18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8"/>
      <c r="BV20" s="14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8"/>
      <c r="CP20" s="14"/>
      <c r="CQ20" s="15"/>
      <c r="CR20" s="15"/>
      <c r="CS20" s="18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8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5"/>
      <c r="DY20" s="15"/>
      <c r="DZ20" s="18"/>
      <c r="EA20" s="15"/>
      <c r="EB20" s="15"/>
      <c r="EC20" s="15"/>
      <c r="ED20" s="18"/>
      <c r="EE20" s="15"/>
      <c r="EF20" s="45"/>
      <c r="EG20" s="45"/>
      <c r="EH20" s="45"/>
      <c r="EI20" s="45"/>
    </row>
    <row r="21" spans="1:135" s="29" customFormat="1" ht="18.75">
      <c r="A21" s="35"/>
      <c r="B21" s="35"/>
      <c r="C21" s="31"/>
      <c r="D21" s="31"/>
      <c r="E21" s="31"/>
      <c r="F21" s="31"/>
      <c r="G21" s="31"/>
      <c r="H21" s="31"/>
      <c r="I21" s="31"/>
      <c r="J21" s="33"/>
      <c r="K21" s="31"/>
      <c r="L21" s="31"/>
      <c r="M21" s="31"/>
      <c r="N21" s="31"/>
      <c r="O21" s="31"/>
      <c r="P21" s="33"/>
      <c r="Q21" s="31"/>
      <c r="R21" s="31"/>
      <c r="S21" s="31"/>
      <c r="T21" s="31"/>
      <c r="U21" s="31"/>
      <c r="V21" s="33"/>
      <c r="W21" s="31"/>
      <c r="X21" s="31"/>
      <c r="Y21" s="31"/>
      <c r="Z21" s="31"/>
      <c r="AA21" s="31"/>
      <c r="AB21" s="33"/>
      <c r="AC21" s="31"/>
      <c r="AD21" s="31"/>
      <c r="AE21" s="31"/>
      <c r="AF21" s="33"/>
      <c r="AG21" s="31"/>
      <c r="AH21" s="31"/>
      <c r="AI21" s="31"/>
      <c r="AJ21" s="33"/>
      <c r="AK21" s="31"/>
      <c r="AL21" s="31"/>
      <c r="AM21" s="31"/>
      <c r="AN21" s="31"/>
      <c r="AO21" s="31" t="s">
        <v>198</v>
      </c>
      <c r="AP21" s="33"/>
      <c r="AQ21" s="31"/>
      <c r="AR21" s="31"/>
      <c r="AS21" s="31"/>
      <c r="AT21" s="33"/>
      <c r="AU21" s="31"/>
      <c r="AV21" s="31"/>
      <c r="AW21" s="31"/>
      <c r="AX21" s="31"/>
      <c r="AY21" s="31"/>
      <c r="AZ21" s="31"/>
      <c r="BA21" s="33"/>
      <c r="BB21" s="31"/>
      <c r="BC21" s="31"/>
      <c r="BD21" s="31"/>
      <c r="BE21" s="33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3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3"/>
      <c r="CP21" s="31"/>
      <c r="CQ21" s="31"/>
      <c r="CR21" s="31"/>
      <c r="CS21" s="33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3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1"/>
      <c r="DY21" s="31"/>
      <c r="DZ21" s="33"/>
      <c r="EA21" s="31"/>
      <c r="EB21" s="31"/>
      <c r="EC21" s="31"/>
      <c r="ED21" s="33"/>
      <c r="EE21" s="31"/>
    </row>
    <row r="22" spans="3:135" s="29" customFormat="1" ht="18" customHeight="1">
      <c r="C22" s="31"/>
      <c r="D22" s="31"/>
      <c r="E22" s="31"/>
      <c r="F22" s="31"/>
      <c r="G22" s="31"/>
      <c r="H22" s="31"/>
      <c r="I22" s="31"/>
      <c r="J22" s="33"/>
      <c r="K22" s="31"/>
      <c r="L22" s="31"/>
      <c r="M22" s="31"/>
      <c r="N22" s="31"/>
      <c r="O22" s="31"/>
      <c r="P22" s="33"/>
      <c r="Q22" s="31"/>
      <c r="R22" s="31"/>
      <c r="S22" s="31"/>
      <c r="T22" s="31"/>
      <c r="U22" s="31"/>
      <c r="V22" s="33"/>
      <c r="W22" s="31"/>
      <c r="X22" s="31"/>
      <c r="Y22" s="31"/>
      <c r="Z22" s="31"/>
      <c r="AA22" s="31"/>
      <c r="AB22" s="33"/>
      <c r="AC22" s="31"/>
      <c r="AD22" s="31"/>
      <c r="AE22" s="31"/>
      <c r="AF22" s="33"/>
      <c r="AG22" s="31"/>
      <c r="AH22" s="31"/>
      <c r="AI22" s="31"/>
      <c r="AJ22" s="33"/>
      <c r="AK22" s="31"/>
      <c r="AL22" s="31"/>
      <c r="AM22" s="31"/>
      <c r="AN22" s="31"/>
      <c r="AO22" s="31"/>
      <c r="AP22" s="33"/>
      <c r="AQ22" s="31"/>
      <c r="AR22" s="31"/>
      <c r="AS22" s="31"/>
      <c r="AT22" s="33"/>
      <c r="AU22" s="31"/>
      <c r="AV22" s="31"/>
      <c r="AW22" s="31"/>
      <c r="AX22" s="31"/>
      <c r="AY22" s="31"/>
      <c r="AZ22" s="31"/>
      <c r="BA22" s="33"/>
      <c r="BB22" s="31"/>
      <c r="BC22" s="31"/>
      <c r="BD22" s="31"/>
      <c r="BE22" s="33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3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3"/>
      <c r="CP22" s="31"/>
      <c r="CQ22" s="31"/>
      <c r="CR22" s="31"/>
      <c r="CS22" s="33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3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3"/>
      <c r="EA22" s="31"/>
      <c r="EB22" s="31"/>
      <c r="EC22" s="31"/>
      <c r="ED22" s="33"/>
      <c r="EE22" s="31"/>
    </row>
    <row r="23" spans="3:135" s="29" customFormat="1" ht="18.75">
      <c r="C23" s="31"/>
      <c r="D23" s="31"/>
      <c r="E23" s="31"/>
      <c r="F23" s="31"/>
      <c r="G23" s="31"/>
      <c r="H23" s="31"/>
      <c r="I23" s="31"/>
      <c r="J23" s="34"/>
      <c r="K23" s="31"/>
      <c r="L23" s="31"/>
      <c r="M23" s="31"/>
      <c r="N23" s="31"/>
      <c r="O23" s="31"/>
      <c r="P23" s="34"/>
      <c r="Q23" s="31"/>
      <c r="R23" s="31"/>
      <c r="S23" s="31"/>
      <c r="T23" s="31"/>
      <c r="U23" s="31"/>
      <c r="V23" s="34"/>
      <c r="W23" s="31"/>
      <c r="X23" s="31"/>
      <c r="Y23" s="31"/>
      <c r="Z23" s="31"/>
      <c r="AA23" s="31"/>
      <c r="AB23" s="34"/>
      <c r="AC23" s="31"/>
      <c r="AD23" s="31"/>
      <c r="AE23" s="31"/>
      <c r="AF23" s="34"/>
      <c r="AG23" s="31"/>
      <c r="AH23" s="31"/>
      <c r="AI23" s="31"/>
      <c r="AJ23" s="34"/>
      <c r="AK23" s="31"/>
      <c r="AL23" s="31"/>
      <c r="AM23" s="31"/>
      <c r="AN23" s="31"/>
      <c r="AO23" s="31"/>
      <c r="AP23" s="34"/>
      <c r="AQ23" s="31"/>
      <c r="AR23" s="31"/>
      <c r="AS23" s="31"/>
      <c r="AT23" s="34"/>
      <c r="AU23" s="31"/>
      <c r="AV23" s="31"/>
      <c r="AW23" s="31"/>
      <c r="AX23" s="31"/>
      <c r="AY23" s="31"/>
      <c r="AZ23" s="31"/>
      <c r="BA23" s="34"/>
      <c r="BB23" s="31"/>
      <c r="BC23" s="31"/>
      <c r="BD23" s="31"/>
      <c r="BE23" s="34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4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4"/>
      <c r="CP23" s="31"/>
      <c r="CQ23" s="31"/>
      <c r="CR23" s="31"/>
      <c r="CS23" s="34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4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4"/>
      <c r="EA23" s="31"/>
      <c r="EB23" s="31"/>
      <c r="EC23" s="31"/>
      <c r="ED23" s="34"/>
      <c r="EE23" s="31"/>
    </row>
    <row r="24" spans="3:135" s="29" customFormat="1" ht="38.25" customHeight="1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</row>
    <row r="25" spans="1:135" s="29" customFormat="1" ht="18.75">
      <c r="A25" s="35"/>
      <c r="B25" s="35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</row>
    <row r="26" spans="1:135" s="29" customFormat="1" ht="33" customHeight="1">
      <c r="A26" s="35"/>
      <c r="B26" s="35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</row>
    <row r="27" spans="1:50" s="29" customFormat="1" ht="12.75">
      <c r="A27" s="35"/>
      <c r="B27" s="35"/>
      <c r="C27" s="36"/>
      <c r="D27" s="36"/>
      <c r="E27" s="36"/>
      <c r="AV27" s="36"/>
      <c r="AW27" s="36"/>
      <c r="AX27" s="36"/>
    </row>
    <row r="28" spans="1:50" s="29" customFormat="1" ht="12.75">
      <c r="A28" s="35"/>
      <c r="B28" s="35"/>
      <c r="C28" s="36"/>
      <c r="D28" s="36"/>
      <c r="E28" s="36"/>
      <c r="AV28" s="36"/>
      <c r="AW28" s="36"/>
      <c r="AX28" s="36"/>
    </row>
    <row r="29" spans="1:50" s="29" customFormat="1" ht="12.75">
      <c r="A29" s="35"/>
      <c r="B29" s="35"/>
      <c r="C29" s="36"/>
      <c r="D29" s="36"/>
      <c r="E29" s="36"/>
      <c r="AV29" s="36"/>
      <c r="AW29" s="36"/>
      <c r="AX29" s="36"/>
    </row>
    <row r="30" spans="1:50" s="29" customFormat="1" ht="12.75">
      <c r="A30" s="35"/>
      <c r="B30" s="35"/>
      <c r="C30" s="36"/>
      <c r="D30" s="36"/>
      <c r="E30" s="36"/>
      <c r="AV30" s="36"/>
      <c r="AW30" s="36"/>
      <c r="AX30" s="36"/>
    </row>
    <row r="31" spans="1:50" s="29" customFormat="1" ht="12.75">
      <c r="A31" s="35"/>
      <c r="B31" s="35"/>
      <c r="C31" s="36"/>
      <c r="D31" s="36"/>
      <c r="E31" s="36"/>
      <c r="AV31" s="36"/>
      <c r="AW31" s="36"/>
      <c r="AX31" s="36"/>
    </row>
    <row r="32" spans="1:50" s="29" customFormat="1" ht="12.75">
      <c r="A32" s="35"/>
      <c r="B32" s="35"/>
      <c r="C32" s="36"/>
      <c r="D32" s="36"/>
      <c r="E32" s="36"/>
      <c r="AV32" s="36"/>
      <c r="AW32" s="36"/>
      <c r="AX32" s="36"/>
    </row>
    <row r="33" spans="1:50" s="29" customFormat="1" ht="12.75">
      <c r="A33" s="35"/>
      <c r="B33" s="35"/>
      <c r="C33" s="36"/>
      <c r="D33" s="36"/>
      <c r="E33" s="36"/>
      <c r="AV33" s="36"/>
      <c r="AW33" s="36"/>
      <c r="AX33" s="36"/>
    </row>
    <row r="34" spans="1:50" s="29" customFormat="1" ht="12.75">
      <c r="A34" s="35"/>
      <c r="B34" s="35"/>
      <c r="C34" s="36"/>
      <c r="D34" s="36"/>
      <c r="E34" s="36"/>
      <c r="AV34" s="36"/>
      <c r="AW34" s="36"/>
      <c r="AX34" s="36"/>
    </row>
    <row r="35" spans="1:50" s="29" customFormat="1" ht="12.75">
      <c r="A35" s="35"/>
      <c r="B35" s="35"/>
      <c r="C35" s="36"/>
      <c r="D35" s="36"/>
      <c r="E35" s="36"/>
      <c r="AV35" s="36"/>
      <c r="AW35" s="36"/>
      <c r="AX35" s="36"/>
    </row>
    <row r="36" spans="1:50" s="29" customFormat="1" ht="12.75">
      <c r="A36" s="35"/>
      <c r="B36" s="35"/>
      <c r="C36" s="36"/>
      <c r="D36" s="36"/>
      <c r="E36" s="36"/>
      <c r="AV36" s="36"/>
      <c r="AW36" s="36"/>
      <c r="AX36" s="36"/>
    </row>
    <row r="37" spans="1:50" s="29" customFormat="1" ht="12.75">
      <c r="A37" s="35"/>
      <c r="B37" s="35"/>
      <c r="C37" s="36"/>
      <c r="D37" s="36"/>
      <c r="E37" s="36"/>
      <c r="AV37" s="36"/>
      <c r="AW37" s="36"/>
      <c r="AX37" s="36"/>
    </row>
    <row r="38" spans="1:50" s="29" customFormat="1" ht="12.75">
      <c r="A38" s="35"/>
      <c r="B38" s="35"/>
      <c r="C38" s="36"/>
      <c r="D38" s="36"/>
      <c r="E38" s="36"/>
      <c r="AV38" s="36"/>
      <c r="AW38" s="36"/>
      <c r="AX38" s="36"/>
    </row>
    <row r="39" spans="1:50" s="29" customFormat="1" ht="12.75">
      <c r="A39" s="35"/>
      <c r="B39" s="35"/>
      <c r="C39" s="36"/>
      <c r="D39" s="36"/>
      <c r="E39" s="36"/>
      <c r="AV39" s="36"/>
      <c r="AW39" s="36"/>
      <c r="AX39" s="36"/>
    </row>
    <row r="40" spans="1:50" s="29" customFormat="1" ht="12.75">
      <c r="A40" s="35"/>
      <c r="B40" s="35"/>
      <c r="C40" s="36"/>
      <c r="D40" s="36"/>
      <c r="E40" s="36"/>
      <c r="AV40" s="36"/>
      <c r="AW40" s="36"/>
      <c r="AX40" s="36"/>
    </row>
    <row r="41" spans="1:50" s="29" customFormat="1" ht="12.75">
      <c r="A41" s="35"/>
      <c r="B41" s="35"/>
      <c r="C41" s="36"/>
      <c r="D41" s="36"/>
      <c r="E41" s="36"/>
      <c r="AV41" s="36"/>
      <c r="AW41" s="36"/>
      <c r="AX41" s="36"/>
    </row>
    <row r="42" spans="1:50" s="29" customFormat="1" ht="12.75">
      <c r="A42" s="35"/>
      <c r="B42" s="35"/>
      <c r="C42" s="36"/>
      <c r="D42" s="36"/>
      <c r="E42" s="36"/>
      <c r="AV42" s="36"/>
      <c r="AW42" s="36"/>
      <c r="AX42" s="36"/>
    </row>
    <row r="43" spans="1:50" s="29" customFormat="1" ht="12.75">
      <c r="A43" s="35"/>
      <c r="B43" s="35"/>
      <c r="C43" s="36"/>
      <c r="D43" s="36"/>
      <c r="E43" s="36"/>
      <c r="AV43" s="36"/>
      <c r="AW43" s="36"/>
      <c r="AX43" s="36"/>
    </row>
    <row r="44" spans="1:50" s="29" customFormat="1" ht="12.75">
      <c r="A44" s="35"/>
      <c r="B44" s="35"/>
      <c r="C44" s="36"/>
      <c r="D44" s="36"/>
      <c r="E44" s="36"/>
      <c r="AV44" s="36"/>
      <c r="AW44" s="36"/>
      <c r="AX44" s="36"/>
    </row>
    <row r="45" spans="1:50" s="29" customFormat="1" ht="12.75">
      <c r="A45" s="35"/>
      <c r="B45" s="35"/>
      <c r="C45" s="36"/>
      <c r="D45" s="36"/>
      <c r="E45" s="36"/>
      <c r="AV45" s="36"/>
      <c r="AW45" s="36"/>
      <c r="AX45" s="36"/>
    </row>
    <row r="46" spans="1:50" s="29" customFormat="1" ht="12.75">
      <c r="A46" s="35"/>
      <c r="B46" s="35"/>
      <c r="C46" s="36"/>
      <c r="D46" s="36"/>
      <c r="E46" s="36"/>
      <c r="AV46" s="36"/>
      <c r="AW46" s="36"/>
      <c r="AX46" s="36"/>
    </row>
    <row r="47" spans="1:50" s="29" customFormat="1" ht="12.75">
      <c r="A47" s="35"/>
      <c r="B47" s="35"/>
      <c r="C47" s="36"/>
      <c r="D47" s="36"/>
      <c r="E47" s="36"/>
      <c r="AV47" s="36"/>
      <c r="AW47" s="36"/>
      <c r="AX47" s="36"/>
    </row>
    <row r="48" spans="1:50" s="29" customFormat="1" ht="12.75">
      <c r="A48" s="35"/>
      <c r="B48" s="35"/>
      <c r="C48" s="36"/>
      <c r="D48" s="36"/>
      <c r="E48" s="36"/>
      <c r="AV48" s="36"/>
      <c r="AW48" s="36"/>
      <c r="AX48" s="36"/>
    </row>
    <row r="49" spans="1:50" s="29" customFormat="1" ht="12.75">
      <c r="A49" s="35"/>
      <c r="B49" s="35"/>
      <c r="C49" s="36"/>
      <c r="D49" s="36"/>
      <c r="E49" s="36"/>
      <c r="AV49" s="36"/>
      <c r="AW49" s="36"/>
      <c r="AX49" s="36"/>
    </row>
    <row r="50" spans="1:50" s="29" customFormat="1" ht="12.75">
      <c r="A50" s="35"/>
      <c r="B50" s="35"/>
      <c r="C50" s="36"/>
      <c r="D50" s="36"/>
      <c r="E50" s="36"/>
      <c r="AV50" s="36"/>
      <c r="AW50" s="36"/>
      <c r="AX50" s="36"/>
    </row>
    <row r="51" spans="1:50" s="29" customFormat="1" ht="12.75">
      <c r="A51" s="35"/>
      <c r="B51" s="35"/>
      <c r="C51" s="36"/>
      <c r="D51" s="36"/>
      <c r="E51" s="36"/>
      <c r="AV51" s="36"/>
      <c r="AW51" s="36"/>
      <c r="AX51" s="36"/>
    </row>
    <row r="52" spans="1:50" s="29" customFormat="1" ht="12.75">
      <c r="A52" s="35"/>
      <c r="B52" s="35"/>
      <c r="C52" s="36"/>
      <c r="D52" s="36"/>
      <c r="E52" s="36"/>
      <c r="AV52" s="36"/>
      <c r="AW52" s="36"/>
      <c r="AX52" s="36"/>
    </row>
    <row r="53" spans="1:50" s="29" customFormat="1" ht="12.75">
      <c r="A53" s="35"/>
      <c r="B53" s="35"/>
      <c r="C53" s="36"/>
      <c r="D53" s="36"/>
      <c r="E53" s="36"/>
      <c r="AV53" s="36"/>
      <c r="AW53" s="36"/>
      <c r="AX53" s="36"/>
    </row>
    <row r="54" spans="1:50" s="29" customFormat="1" ht="12.75">
      <c r="A54" s="35"/>
      <c r="B54" s="35"/>
      <c r="C54" s="36"/>
      <c r="D54" s="36"/>
      <c r="E54" s="36"/>
      <c r="AV54" s="36"/>
      <c r="AW54" s="36"/>
      <c r="AX54" s="36"/>
    </row>
    <row r="55" spans="1:50" s="29" customFormat="1" ht="12.75">
      <c r="A55" s="35"/>
      <c r="B55" s="35"/>
      <c r="C55" s="36"/>
      <c r="D55" s="36"/>
      <c r="E55" s="36"/>
      <c r="AV55" s="36"/>
      <c r="AW55" s="36"/>
      <c r="AX55" s="36"/>
    </row>
    <row r="56" spans="1:50" s="29" customFormat="1" ht="12.75">
      <c r="A56" s="35"/>
      <c r="B56" s="35"/>
      <c r="C56" s="36"/>
      <c r="D56" s="36"/>
      <c r="E56" s="36"/>
      <c r="AV56" s="36"/>
      <c r="AW56" s="36"/>
      <c r="AX56" s="36"/>
    </row>
    <row r="57" spans="1:50" s="29" customFormat="1" ht="12.75">
      <c r="A57" s="35"/>
      <c r="B57" s="35"/>
      <c r="C57" s="36"/>
      <c r="D57" s="36"/>
      <c r="E57" s="36"/>
      <c r="AV57" s="36"/>
      <c r="AW57" s="36"/>
      <c r="AX57" s="36"/>
    </row>
    <row r="58" spans="1:50" s="29" customFormat="1" ht="12.75">
      <c r="A58" s="35"/>
      <c r="B58" s="35"/>
      <c r="C58" s="36"/>
      <c r="D58" s="36"/>
      <c r="E58" s="36"/>
      <c r="AV58" s="36"/>
      <c r="AW58" s="36"/>
      <c r="AX58" s="36"/>
    </row>
    <row r="59" spans="1:50" s="29" customFormat="1" ht="12.75">
      <c r="A59" s="35"/>
      <c r="B59" s="35"/>
      <c r="C59" s="36"/>
      <c r="D59" s="36"/>
      <c r="E59" s="36"/>
      <c r="AV59" s="36"/>
      <c r="AW59" s="36"/>
      <c r="AX59" s="36"/>
    </row>
    <row r="60" spans="1:50" s="29" customFormat="1" ht="12.75">
      <c r="A60" s="35"/>
      <c r="B60" s="35"/>
      <c r="C60" s="36"/>
      <c r="D60" s="36"/>
      <c r="E60" s="36"/>
      <c r="AV60" s="36"/>
      <c r="AW60" s="36"/>
      <c r="AX60" s="36"/>
    </row>
    <row r="61" spans="1:50" s="29" customFormat="1" ht="12.75">
      <c r="A61" s="35"/>
      <c r="B61" s="35"/>
      <c r="C61" s="36"/>
      <c r="D61" s="36"/>
      <c r="E61" s="36"/>
      <c r="AV61" s="36"/>
      <c r="AW61" s="36"/>
      <c r="AX61" s="36"/>
    </row>
    <row r="62" spans="1:50" s="29" customFormat="1" ht="12.75">
      <c r="A62" s="35"/>
      <c r="B62" s="35"/>
      <c r="C62" s="36"/>
      <c r="D62" s="36"/>
      <c r="E62" s="36"/>
      <c r="AV62" s="36"/>
      <c r="AW62" s="36"/>
      <c r="AX62" s="36"/>
    </row>
    <row r="63" spans="1:50" s="29" customFormat="1" ht="12.75">
      <c r="A63" s="35"/>
      <c r="B63" s="35"/>
      <c r="C63" s="36"/>
      <c r="D63" s="36"/>
      <c r="E63" s="36"/>
      <c r="AV63" s="36"/>
      <c r="AW63" s="36"/>
      <c r="AX63" s="36"/>
    </row>
    <row r="64" spans="1:50" s="29" customFormat="1" ht="12.75">
      <c r="A64" s="35"/>
      <c r="B64" s="35"/>
      <c r="C64" s="36"/>
      <c r="D64" s="36"/>
      <c r="E64" s="36"/>
      <c r="AV64" s="36"/>
      <c r="AW64" s="36"/>
      <c r="AX64" s="36"/>
    </row>
    <row r="65" spans="1:50" s="29" customFormat="1" ht="12.75">
      <c r="A65" s="35"/>
      <c r="B65" s="35"/>
      <c r="C65" s="36"/>
      <c r="D65" s="36"/>
      <c r="E65" s="36"/>
      <c r="AV65" s="36"/>
      <c r="AW65" s="36"/>
      <c r="AX65" s="36"/>
    </row>
    <row r="66" spans="1:50" s="29" customFormat="1" ht="12.75">
      <c r="A66" s="35"/>
      <c r="B66" s="35"/>
      <c r="C66" s="36"/>
      <c r="D66" s="36"/>
      <c r="E66" s="36"/>
      <c r="AV66" s="36"/>
      <c r="AW66" s="36"/>
      <c r="AX66" s="36"/>
    </row>
    <row r="67" spans="1:50" s="29" customFormat="1" ht="12.75">
      <c r="A67" s="35"/>
      <c r="B67" s="35"/>
      <c r="C67" s="36"/>
      <c r="D67" s="36"/>
      <c r="E67" s="36"/>
      <c r="AV67" s="36"/>
      <c r="AW67" s="36"/>
      <c r="AX67" s="36"/>
    </row>
    <row r="68" spans="1:50" s="29" customFormat="1" ht="12.75">
      <c r="A68" s="35"/>
      <c r="B68" s="35"/>
      <c r="C68" s="36"/>
      <c r="D68" s="36"/>
      <c r="E68" s="36"/>
      <c r="AV68" s="36"/>
      <c r="AW68" s="36"/>
      <c r="AX68" s="36"/>
    </row>
    <row r="69" spans="1:50" s="29" customFormat="1" ht="12.75">
      <c r="A69" s="35"/>
      <c r="B69" s="35"/>
      <c r="C69" s="36"/>
      <c r="D69" s="36"/>
      <c r="E69" s="36"/>
      <c r="AV69" s="36"/>
      <c r="AW69" s="36"/>
      <c r="AX69" s="36"/>
    </row>
    <row r="70" spans="1:50" s="29" customFormat="1" ht="12.75">
      <c r="A70" s="35"/>
      <c r="B70" s="35"/>
      <c r="C70" s="36"/>
      <c r="D70" s="36"/>
      <c r="E70" s="36"/>
      <c r="AV70" s="36"/>
      <c r="AW70" s="36"/>
      <c r="AX70" s="36"/>
    </row>
    <row r="71" spans="1:50" s="29" customFormat="1" ht="12.75">
      <c r="A71" s="35"/>
      <c r="B71" s="35"/>
      <c r="C71" s="36"/>
      <c r="D71" s="36"/>
      <c r="E71" s="36"/>
      <c r="AV71" s="36"/>
      <c r="AW71" s="36"/>
      <c r="AX71" s="36"/>
    </row>
    <row r="72" spans="1:50" s="29" customFormat="1" ht="12.75">
      <c r="A72" s="35"/>
      <c r="B72" s="35"/>
      <c r="C72" s="36"/>
      <c r="D72" s="36"/>
      <c r="E72" s="36"/>
      <c r="AV72" s="36"/>
      <c r="AW72" s="36"/>
      <c r="AX72" s="36"/>
    </row>
    <row r="73" spans="1:50" s="29" customFormat="1" ht="12.75">
      <c r="A73" s="35"/>
      <c r="B73" s="35"/>
      <c r="C73" s="36"/>
      <c r="D73" s="36"/>
      <c r="E73" s="36"/>
      <c r="AV73" s="36"/>
      <c r="AW73" s="36"/>
      <c r="AX73" s="36"/>
    </row>
    <row r="74" spans="1:50" s="29" customFormat="1" ht="12.75">
      <c r="A74" s="35"/>
      <c r="B74" s="35"/>
      <c r="C74" s="36"/>
      <c r="D74" s="36"/>
      <c r="E74" s="36"/>
      <c r="AV74" s="36"/>
      <c r="AW74" s="36"/>
      <c r="AX74" s="36"/>
    </row>
    <row r="75" spans="1:50" s="29" customFormat="1" ht="12.75">
      <c r="A75" s="35"/>
      <c r="B75" s="35"/>
      <c r="C75" s="36"/>
      <c r="D75" s="36"/>
      <c r="E75" s="36"/>
      <c r="AV75" s="36"/>
      <c r="AW75" s="36"/>
      <c r="AX75" s="36"/>
    </row>
    <row r="76" spans="1:50" s="29" customFormat="1" ht="12.75">
      <c r="A76" s="35"/>
      <c r="B76" s="35"/>
      <c r="C76" s="36"/>
      <c r="D76" s="36"/>
      <c r="E76" s="36"/>
      <c r="AV76" s="36"/>
      <c r="AW76" s="36"/>
      <c r="AX76" s="36"/>
    </row>
    <row r="77" spans="1:50" s="29" customFormat="1" ht="12.75">
      <c r="A77" s="35"/>
      <c r="B77" s="35"/>
      <c r="C77" s="36"/>
      <c r="D77" s="36"/>
      <c r="E77" s="36"/>
      <c r="AV77" s="36"/>
      <c r="AW77" s="36"/>
      <c r="AX77" s="36"/>
    </row>
    <row r="78" spans="1:50" s="29" customFormat="1" ht="12.75">
      <c r="A78" s="35"/>
      <c r="B78" s="35"/>
      <c r="C78" s="36"/>
      <c r="D78" s="36"/>
      <c r="E78" s="36"/>
      <c r="AV78" s="36"/>
      <c r="AW78" s="36"/>
      <c r="AX78" s="36"/>
    </row>
    <row r="79" spans="1:50" s="29" customFormat="1" ht="12.75">
      <c r="A79" s="35"/>
      <c r="B79" s="35"/>
      <c r="C79" s="36"/>
      <c r="D79" s="36"/>
      <c r="E79" s="36"/>
      <c r="AV79" s="36"/>
      <c r="AW79" s="36"/>
      <c r="AX79" s="36"/>
    </row>
  </sheetData>
  <sheetProtection/>
  <mergeCells count="180">
    <mergeCell ref="DL7:EA7"/>
    <mergeCell ref="EF8:EI8"/>
    <mergeCell ref="EF7:EI7"/>
    <mergeCell ref="EF9:EF11"/>
    <mergeCell ref="EH9:EH11"/>
    <mergeCell ref="EI9:EI11"/>
    <mergeCell ref="DZ9:DZ11"/>
    <mergeCell ref="DY9:DY11"/>
    <mergeCell ref="EA9:EA11"/>
    <mergeCell ref="DL9:DW9"/>
    <mergeCell ref="DW10:DW11"/>
    <mergeCell ref="DQ10:DQ11"/>
    <mergeCell ref="DR10:DR11"/>
    <mergeCell ref="DS10:DS11"/>
    <mergeCell ref="DL8:EA8"/>
    <mergeCell ref="DL10:DL11"/>
    <mergeCell ref="DM10:DM11"/>
    <mergeCell ref="DN10:DN11"/>
    <mergeCell ref="DO10:DO11"/>
    <mergeCell ref="DP10:DP11"/>
    <mergeCell ref="DU10:DU11"/>
    <mergeCell ref="DV10:DV11"/>
    <mergeCell ref="DT10:DT11"/>
    <mergeCell ref="DX9:DX11"/>
    <mergeCell ref="EB7:EE7"/>
    <mergeCell ref="EB8:EE8"/>
    <mergeCell ref="EB9:EB11"/>
    <mergeCell ref="ED9:ED11"/>
    <mergeCell ref="EE9:EE11"/>
    <mergeCell ref="DJ9:DJ11"/>
    <mergeCell ref="CU7:DK7"/>
    <mergeCell ref="CU8:DK8"/>
    <mergeCell ref="CW10:CW11"/>
    <mergeCell ref="DK9:DK11"/>
    <mergeCell ref="DG9:DG11"/>
    <mergeCell ref="DH9:DH11"/>
    <mergeCell ref="DI9:DI11"/>
    <mergeCell ref="DC10:DC11"/>
    <mergeCell ref="DE10:DE11"/>
    <mergeCell ref="CQ7:CT7"/>
    <mergeCell ref="CQ8:CT8"/>
    <mergeCell ref="CX10:CX11"/>
    <mergeCell ref="DF10:DF11"/>
    <mergeCell ref="CY10:CY11"/>
    <mergeCell ref="DB10:DB11"/>
    <mergeCell ref="CZ10:CZ11"/>
    <mergeCell ref="DA10:DA11"/>
    <mergeCell ref="CS9:CS11"/>
    <mergeCell ref="CU9:DF9"/>
    <mergeCell ref="CU10:CU11"/>
    <mergeCell ref="CV10:CV11"/>
    <mergeCell ref="CT9:CT11"/>
    <mergeCell ref="DD10:DD11"/>
    <mergeCell ref="CO9:CO11"/>
    <mergeCell ref="CP9:CP11"/>
    <mergeCell ref="CQ9:CQ11"/>
    <mergeCell ref="CI10:CI11"/>
    <mergeCell ref="BW9:CJ9"/>
    <mergeCell ref="CA10:CA11"/>
    <mergeCell ref="BW10:BW11"/>
    <mergeCell ref="CB10:CB11"/>
    <mergeCell ref="CJ10:CJ11"/>
    <mergeCell ref="CC10:CC11"/>
    <mergeCell ref="CD10:CD11"/>
    <mergeCell ref="CH10:CH11"/>
    <mergeCell ref="CF10:CF11"/>
    <mergeCell ref="CE10:CE11"/>
    <mergeCell ref="BW7:CP7"/>
    <mergeCell ref="BW8:CP8"/>
    <mergeCell ref="CM9:CM11"/>
    <mergeCell ref="CN9:CN11"/>
    <mergeCell ref="BX10:BX11"/>
    <mergeCell ref="BY10:BY11"/>
    <mergeCell ref="BZ10:BZ11"/>
    <mergeCell ref="CL9:CL11"/>
    <mergeCell ref="CK9:CK11"/>
    <mergeCell ref="CG10:CG11"/>
    <mergeCell ref="BV9:BV11"/>
    <mergeCell ref="BL10:BL11"/>
    <mergeCell ref="BM10:BM11"/>
    <mergeCell ref="BR10:BR11"/>
    <mergeCell ref="BO10:BO11"/>
    <mergeCell ref="BP10:BP11"/>
    <mergeCell ref="BQ10:BQ11"/>
    <mergeCell ref="BG7:BV7"/>
    <mergeCell ref="BG8:BV8"/>
    <mergeCell ref="BS9:BS11"/>
    <mergeCell ref="BU9:BU11"/>
    <mergeCell ref="BN10:BN11"/>
    <mergeCell ref="BG9:BR9"/>
    <mergeCell ref="BH10:BH11"/>
    <mergeCell ref="BI10:BI11"/>
    <mergeCell ref="BJ10:BJ11"/>
    <mergeCell ref="BK10:BK11"/>
    <mergeCell ref="BG10:BG11"/>
    <mergeCell ref="AV9:AV11"/>
    <mergeCell ref="AW9:AW11"/>
    <mergeCell ref="AX9:AX11"/>
    <mergeCell ref="AY9:AY11"/>
    <mergeCell ref="BA9:BA11"/>
    <mergeCell ref="BB9:BB11"/>
    <mergeCell ref="BC9:BC11"/>
    <mergeCell ref="BE9:BE11"/>
    <mergeCell ref="BF9:BF11"/>
    <mergeCell ref="A7:A11"/>
    <mergeCell ref="B7:B11"/>
    <mergeCell ref="C7:E7"/>
    <mergeCell ref="F7:K7"/>
    <mergeCell ref="C9:C11"/>
    <mergeCell ref="D9:D11"/>
    <mergeCell ref="E9:E11"/>
    <mergeCell ref="F9:F11"/>
    <mergeCell ref="G9:G11"/>
    <mergeCell ref="H9:H11"/>
    <mergeCell ref="I9:I11"/>
    <mergeCell ref="J9:J11"/>
    <mergeCell ref="L7:Q7"/>
    <mergeCell ref="T7:W7"/>
    <mergeCell ref="V9:V11"/>
    <mergeCell ref="W9:W11"/>
    <mergeCell ref="U9:U11"/>
    <mergeCell ref="S9:S11"/>
    <mergeCell ref="R9:R11"/>
    <mergeCell ref="R8:W8"/>
    <mergeCell ref="C8:E8"/>
    <mergeCell ref="F8:K8"/>
    <mergeCell ref="L8:Q8"/>
    <mergeCell ref="K9:K11"/>
    <mergeCell ref="L9:L11"/>
    <mergeCell ref="M9:M11"/>
    <mergeCell ref="N9:N11"/>
    <mergeCell ref="O9:O11"/>
    <mergeCell ref="P9:P11"/>
    <mergeCell ref="Q9:Q11"/>
    <mergeCell ref="X8:AC8"/>
    <mergeCell ref="T9:T11"/>
    <mergeCell ref="X7:AC7"/>
    <mergeCell ref="AD7:AG7"/>
    <mergeCell ref="AD8:AG8"/>
    <mergeCell ref="Z9:Z11"/>
    <mergeCell ref="AG9:AG11"/>
    <mergeCell ref="AA9:AA11"/>
    <mergeCell ref="AB9:AB11"/>
    <mergeCell ref="AK9:AK11"/>
    <mergeCell ref="AL9:AL11"/>
    <mergeCell ref="AC9:AC11"/>
    <mergeCell ref="X9:X11"/>
    <mergeCell ref="Y9:Y11"/>
    <mergeCell ref="AD9:AD11"/>
    <mergeCell ref="AH9:AH11"/>
    <mergeCell ref="BC7:BF7"/>
    <mergeCell ref="BC8:BF8"/>
    <mergeCell ref="AL7:AQ7"/>
    <mergeCell ref="AL8:AQ8"/>
    <mergeCell ref="AR7:AU7"/>
    <mergeCell ref="AY7:BB7"/>
    <mergeCell ref="AY8:BB8"/>
    <mergeCell ref="AV7:AX7"/>
    <mergeCell ref="AV8:AX8"/>
    <mergeCell ref="AR8:AU8"/>
    <mergeCell ref="A20:B20"/>
    <mergeCell ref="A15:B15"/>
    <mergeCell ref="A16:B16"/>
    <mergeCell ref="AH7:AK7"/>
    <mergeCell ref="AH8:AK8"/>
    <mergeCell ref="A17:B17"/>
    <mergeCell ref="A18:B18"/>
    <mergeCell ref="A19:B19"/>
    <mergeCell ref="AF9:AF11"/>
    <mergeCell ref="AJ9:AJ11"/>
    <mergeCell ref="AU9:AU11"/>
    <mergeCell ref="A13:B13"/>
    <mergeCell ref="A14:B14"/>
    <mergeCell ref="AR9:AR11"/>
    <mergeCell ref="AT9:AT11"/>
    <mergeCell ref="AM9:AM11"/>
    <mergeCell ref="AN9:AN11"/>
    <mergeCell ref="AO9:AO11"/>
    <mergeCell ref="AP9:AP11"/>
    <mergeCell ref="AQ9:AQ11"/>
  </mergeCells>
  <printOptions/>
  <pageMargins left="0.1968503937007874" right="0.1968503937007874" top="0.3937007874015748" bottom="0.1968503937007874" header="0.5118110236220472" footer="0.5118110236220472"/>
  <pageSetup fitToWidth="0" horizontalDpi="600" verticalDpi="600" orientation="landscape" paperSize="9" scale="54" r:id="rId1"/>
  <colBreaks count="3" manualBreakCount="3">
    <brk id="37" max="65535" man="1"/>
    <brk id="74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***</cp:lastModifiedBy>
  <cp:lastPrinted>2015-02-03T06:37:12Z</cp:lastPrinted>
  <dcterms:created xsi:type="dcterms:W3CDTF">2006-05-08T06:46:23Z</dcterms:created>
  <dcterms:modified xsi:type="dcterms:W3CDTF">2016-02-12T07:12:23Z</dcterms:modified>
  <cp:category/>
  <cp:version/>
  <cp:contentType/>
  <cp:contentStatus/>
</cp:coreProperties>
</file>